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\Desktop\"/>
    </mc:Choice>
  </mc:AlternateContent>
  <xr:revisionPtr revIDLastSave="0" documentId="13_ncr:1_{A2098D86-03B1-4F35-8334-C1136FB091E0}" xr6:coauthVersionLast="45" xr6:coauthVersionMax="45" xr10:uidLastSave="{00000000-0000-0000-0000-000000000000}"/>
  <bookViews>
    <workbookView xWindow="-120" yWindow="-120" windowWidth="21840" windowHeight="13020" xr2:uid="{00000000-000D-0000-FFFF-FFFF00000000}"/>
  </bookViews>
  <sheets>
    <sheet name=" محاسبه دولتی" sheetId="1" r:id="rId1"/>
    <sheet name="نرخ " sheetId="2" r:id="rId2"/>
    <sheet name="محاسبه غیردولتی" sheetId="4" r:id="rId3"/>
    <sheet name="محاسبه خصوصی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" l="1"/>
  <c r="C3" i="3"/>
  <c r="D3" i="3"/>
  <c r="F3" i="3"/>
  <c r="G3" i="3"/>
  <c r="H3" i="3"/>
  <c r="I3" i="3"/>
  <c r="J3" i="3"/>
  <c r="K3" i="3"/>
  <c r="L3" i="3"/>
  <c r="M3" i="3"/>
  <c r="N3" i="3"/>
  <c r="O3" i="3"/>
  <c r="P3" i="3"/>
  <c r="Q3" i="3"/>
  <c r="R3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R26" i="3"/>
  <c r="C25" i="3"/>
  <c r="D25" i="3"/>
  <c r="E25" i="3"/>
  <c r="F25" i="3"/>
  <c r="G25" i="3"/>
  <c r="H25" i="3"/>
  <c r="I25" i="3"/>
  <c r="J25" i="3"/>
  <c r="K25" i="3"/>
  <c r="L25" i="3"/>
  <c r="M25" i="3"/>
  <c r="O25" i="3"/>
  <c r="P25" i="3"/>
  <c r="Q25" i="3"/>
  <c r="R25" i="3"/>
  <c r="C24" i="3"/>
  <c r="D24" i="3"/>
  <c r="E24" i="3"/>
  <c r="F24" i="3"/>
  <c r="G24" i="3"/>
  <c r="H24" i="3"/>
  <c r="I24" i="3"/>
  <c r="J24" i="3"/>
  <c r="K24" i="3"/>
  <c r="L24" i="3"/>
  <c r="N24" i="3"/>
  <c r="O24" i="3"/>
  <c r="P24" i="3"/>
  <c r="Q24" i="3"/>
  <c r="R24" i="3"/>
  <c r="C23" i="3"/>
  <c r="D23" i="3"/>
  <c r="E23" i="3"/>
  <c r="F23" i="3"/>
  <c r="G23" i="3"/>
  <c r="H23" i="3"/>
  <c r="I23" i="3"/>
  <c r="J23" i="3"/>
  <c r="K23" i="3"/>
  <c r="M23" i="3"/>
  <c r="N23" i="3"/>
  <c r="O23" i="3"/>
  <c r="P23" i="3"/>
  <c r="Q23" i="3"/>
  <c r="R23" i="3"/>
  <c r="C22" i="3"/>
  <c r="D22" i="3"/>
  <c r="E22" i="3"/>
  <c r="F22" i="3"/>
  <c r="G22" i="3"/>
  <c r="H22" i="3"/>
  <c r="I22" i="3"/>
  <c r="K22" i="3"/>
  <c r="L22" i="3"/>
  <c r="M22" i="3"/>
  <c r="N22" i="3"/>
  <c r="O22" i="3"/>
  <c r="P22" i="3"/>
  <c r="Q22" i="3"/>
  <c r="R22" i="3"/>
  <c r="C21" i="3"/>
  <c r="D21" i="3"/>
  <c r="E21" i="3"/>
  <c r="F21" i="3"/>
  <c r="G21" i="3"/>
  <c r="H21" i="3"/>
  <c r="J21" i="3"/>
  <c r="K21" i="3"/>
  <c r="L21" i="3"/>
  <c r="M21" i="3"/>
  <c r="N21" i="3"/>
  <c r="O21" i="3"/>
  <c r="P21" i="3"/>
  <c r="Q21" i="3"/>
  <c r="R21" i="3"/>
  <c r="C20" i="3"/>
  <c r="D20" i="3"/>
  <c r="E20" i="3"/>
  <c r="F20" i="3"/>
  <c r="G20" i="3"/>
  <c r="I20" i="3"/>
  <c r="J20" i="3"/>
  <c r="K20" i="3"/>
  <c r="L20" i="3"/>
  <c r="M20" i="3"/>
  <c r="N20" i="3"/>
  <c r="O20" i="3"/>
  <c r="P20" i="3"/>
  <c r="Q20" i="3"/>
  <c r="R20" i="3"/>
  <c r="C19" i="3"/>
  <c r="D19" i="3"/>
  <c r="E19" i="3"/>
  <c r="G19" i="3"/>
  <c r="H19" i="3"/>
  <c r="I19" i="3"/>
  <c r="J19" i="3"/>
  <c r="K19" i="3"/>
  <c r="L19" i="3"/>
  <c r="M19" i="3"/>
  <c r="N19" i="3"/>
  <c r="O19" i="3"/>
  <c r="P19" i="3"/>
  <c r="Q19" i="3"/>
  <c r="R19" i="3"/>
  <c r="C18" i="3"/>
  <c r="D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B20" i="3"/>
  <c r="B21" i="3"/>
  <c r="B22" i="3"/>
  <c r="B23" i="3"/>
  <c r="B24" i="3"/>
  <c r="B25" i="3"/>
  <c r="B26" i="3"/>
  <c r="B28" i="3"/>
  <c r="B19" i="3"/>
  <c r="B18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R11" i="3"/>
  <c r="C10" i="3"/>
  <c r="D10" i="3"/>
  <c r="E10" i="3"/>
  <c r="F10" i="3"/>
  <c r="G10" i="3"/>
  <c r="H10" i="3"/>
  <c r="I10" i="3"/>
  <c r="J10" i="3"/>
  <c r="K10" i="3"/>
  <c r="L10" i="3"/>
  <c r="M10" i="3"/>
  <c r="O10" i="3"/>
  <c r="P10" i="3"/>
  <c r="Q10" i="3"/>
  <c r="R10" i="3"/>
  <c r="C9" i="3"/>
  <c r="D9" i="3"/>
  <c r="E9" i="3"/>
  <c r="F9" i="3"/>
  <c r="G9" i="3"/>
  <c r="H9" i="3"/>
  <c r="I9" i="3"/>
  <c r="J9" i="3"/>
  <c r="K9" i="3"/>
  <c r="L9" i="3"/>
  <c r="N9" i="3"/>
  <c r="O9" i="3"/>
  <c r="P9" i="3"/>
  <c r="Q9" i="3"/>
  <c r="R9" i="3"/>
  <c r="C8" i="3"/>
  <c r="D8" i="3"/>
  <c r="E8" i="3"/>
  <c r="F8" i="3"/>
  <c r="G8" i="3"/>
  <c r="H8" i="3"/>
  <c r="I8" i="3"/>
  <c r="J8" i="3"/>
  <c r="K8" i="3"/>
  <c r="M8" i="3"/>
  <c r="N8" i="3"/>
  <c r="O8" i="3"/>
  <c r="P8" i="3"/>
  <c r="Q8" i="3"/>
  <c r="R8" i="3"/>
  <c r="C7" i="3"/>
  <c r="D7" i="3"/>
  <c r="E7" i="3"/>
  <c r="F7" i="3"/>
  <c r="G7" i="3"/>
  <c r="H7" i="3"/>
  <c r="I7" i="3"/>
  <c r="K7" i="3"/>
  <c r="L7" i="3"/>
  <c r="M7" i="3"/>
  <c r="N7" i="3"/>
  <c r="O7" i="3"/>
  <c r="P7" i="3"/>
  <c r="Q7" i="3"/>
  <c r="R7" i="3"/>
  <c r="C6" i="3"/>
  <c r="D6" i="3"/>
  <c r="E6" i="3"/>
  <c r="F6" i="3"/>
  <c r="G6" i="3"/>
  <c r="H6" i="3"/>
  <c r="J6" i="3"/>
  <c r="K6" i="3"/>
  <c r="L6" i="3"/>
  <c r="M6" i="3"/>
  <c r="N6" i="3"/>
  <c r="O6" i="3"/>
  <c r="P6" i="3"/>
  <c r="Q6" i="3"/>
  <c r="R6" i="3"/>
  <c r="C5" i="3"/>
  <c r="D5" i="3"/>
  <c r="E5" i="3"/>
  <c r="F5" i="3"/>
  <c r="G5" i="3"/>
  <c r="I5" i="3"/>
  <c r="J5" i="3"/>
  <c r="K5" i="3"/>
  <c r="L5" i="3"/>
  <c r="M5" i="3"/>
  <c r="N5" i="3"/>
  <c r="O5" i="3"/>
  <c r="P5" i="3"/>
  <c r="Q5" i="3"/>
  <c r="R5" i="3"/>
  <c r="C4" i="3"/>
  <c r="D4" i="3"/>
  <c r="E4" i="3"/>
  <c r="G4" i="3"/>
  <c r="H4" i="3"/>
  <c r="I4" i="3"/>
  <c r="J4" i="3"/>
  <c r="K4" i="3"/>
  <c r="L4" i="3"/>
  <c r="M4" i="3"/>
  <c r="N4" i="3"/>
  <c r="O4" i="3"/>
  <c r="P4" i="3"/>
  <c r="Q4" i="3"/>
  <c r="R4" i="3"/>
  <c r="B5" i="3"/>
  <c r="B6" i="3"/>
  <c r="B7" i="3"/>
  <c r="B8" i="3"/>
  <c r="B9" i="3"/>
  <c r="B10" i="3"/>
  <c r="B11" i="3"/>
  <c r="B13" i="3"/>
  <c r="B4" i="3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B20" i="4"/>
  <c r="B21" i="4"/>
  <c r="B22" i="4"/>
  <c r="B23" i="4"/>
  <c r="B24" i="4"/>
  <c r="B25" i="4"/>
  <c r="B26" i="4"/>
  <c r="B27" i="4"/>
  <c r="B28" i="4"/>
  <c r="B18" i="4"/>
  <c r="B19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C3" i="4"/>
  <c r="D3" i="4"/>
  <c r="F3" i="4"/>
  <c r="G3" i="4"/>
  <c r="H3" i="4"/>
  <c r="I3" i="4"/>
  <c r="J3" i="4"/>
  <c r="K3" i="4"/>
  <c r="L3" i="4"/>
  <c r="M3" i="4"/>
  <c r="N3" i="4"/>
  <c r="O3" i="4"/>
  <c r="P3" i="4"/>
  <c r="Q3" i="4"/>
  <c r="R3" i="4"/>
  <c r="B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R11" i="4"/>
  <c r="C10" i="4"/>
  <c r="D10" i="4"/>
  <c r="E10" i="4"/>
  <c r="F10" i="4"/>
  <c r="G10" i="4"/>
  <c r="H10" i="4"/>
  <c r="I10" i="4"/>
  <c r="J10" i="4"/>
  <c r="K10" i="4"/>
  <c r="L10" i="4"/>
  <c r="M10" i="4"/>
  <c r="O10" i="4"/>
  <c r="P10" i="4"/>
  <c r="Q10" i="4"/>
  <c r="R10" i="4"/>
  <c r="C9" i="4"/>
  <c r="D9" i="4"/>
  <c r="E9" i="4"/>
  <c r="F9" i="4"/>
  <c r="G9" i="4"/>
  <c r="H9" i="4"/>
  <c r="I9" i="4"/>
  <c r="J9" i="4"/>
  <c r="K9" i="4"/>
  <c r="L9" i="4"/>
  <c r="N9" i="4"/>
  <c r="O9" i="4"/>
  <c r="P9" i="4"/>
  <c r="Q9" i="4"/>
  <c r="R9" i="4"/>
  <c r="C8" i="4"/>
  <c r="D8" i="4"/>
  <c r="E8" i="4"/>
  <c r="F8" i="4"/>
  <c r="G8" i="4"/>
  <c r="H8" i="4"/>
  <c r="I8" i="4"/>
  <c r="J8" i="4"/>
  <c r="K8" i="4"/>
  <c r="M8" i="4"/>
  <c r="N8" i="4"/>
  <c r="O8" i="4"/>
  <c r="P8" i="4"/>
  <c r="Q8" i="4"/>
  <c r="R8" i="4"/>
  <c r="C7" i="4"/>
  <c r="D7" i="4"/>
  <c r="E7" i="4"/>
  <c r="F7" i="4"/>
  <c r="G7" i="4"/>
  <c r="H7" i="4"/>
  <c r="I7" i="4"/>
  <c r="K7" i="4"/>
  <c r="L7" i="4"/>
  <c r="M7" i="4"/>
  <c r="N7" i="4"/>
  <c r="O7" i="4"/>
  <c r="P7" i="4"/>
  <c r="Q7" i="4"/>
  <c r="R7" i="4"/>
  <c r="C6" i="4"/>
  <c r="D6" i="4"/>
  <c r="E6" i="4"/>
  <c r="F6" i="4"/>
  <c r="G6" i="4"/>
  <c r="H6" i="4"/>
  <c r="J6" i="4"/>
  <c r="K6" i="4"/>
  <c r="L6" i="4"/>
  <c r="M6" i="4"/>
  <c r="N6" i="4"/>
  <c r="O6" i="4"/>
  <c r="P6" i="4"/>
  <c r="Q6" i="4"/>
  <c r="R6" i="4"/>
  <c r="C5" i="4"/>
  <c r="D5" i="4"/>
  <c r="E5" i="4"/>
  <c r="F5" i="4"/>
  <c r="G5" i="4"/>
  <c r="I5" i="4"/>
  <c r="J5" i="4"/>
  <c r="K5" i="4"/>
  <c r="L5" i="4"/>
  <c r="M5" i="4"/>
  <c r="N5" i="4"/>
  <c r="O5" i="4"/>
  <c r="P5" i="4"/>
  <c r="Q5" i="4"/>
  <c r="R5" i="4"/>
  <c r="C4" i="4"/>
  <c r="D4" i="4"/>
  <c r="E4" i="4"/>
  <c r="G4" i="4"/>
  <c r="H4" i="4"/>
  <c r="I4" i="4"/>
  <c r="J4" i="4"/>
  <c r="K4" i="4"/>
  <c r="L4" i="4"/>
  <c r="M4" i="4"/>
  <c r="N4" i="4"/>
  <c r="O4" i="4"/>
  <c r="P4" i="4"/>
  <c r="Q4" i="4"/>
  <c r="R4" i="4"/>
  <c r="B5" i="4"/>
  <c r="B6" i="4"/>
  <c r="B7" i="4"/>
  <c r="B8" i="4"/>
  <c r="B9" i="4"/>
  <c r="B10" i="4"/>
  <c r="B11" i="4"/>
  <c r="B13" i="4"/>
  <c r="B4" i="4"/>
  <c r="B3" i="1"/>
  <c r="C3" i="1"/>
  <c r="D3" i="1"/>
  <c r="F3" i="1"/>
  <c r="G3" i="1"/>
  <c r="H3" i="1"/>
  <c r="I3" i="1"/>
  <c r="J3" i="1"/>
  <c r="K3" i="1"/>
  <c r="L3" i="1"/>
  <c r="M3" i="1"/>
  <c r="N3" i="1"/>
  <c r="O3" i="1"/>
  <c r="P3" i="1"/>
  <c r="Q3" i="1"/>
  <c r="R3" i="1"/>
  <c r="B4" i="1"/>
  <c r="B5" i="1"/>
  <c r="B6" i="1"/>
  <c r="B7" i="1"/>
  <c r="B8" i="1"/>
  <c r="B9" i="1"/>
  <c r="B10" i="1"/>
  <c r="B11" i="1"/>
  <c r="B13" i="1"/>
  <c r="C4" i="1"/>
  <c r="D4" i="1"/>
  <c r="E4" i="1"/>
  <c r="G4" i="1"/>
  <c r="H4" i="1"/>
  <c r="I4" i="1"/>
  <c r="J4" i="1"/>
  <c r="K4" i="1"/>
  <c r="L4" i="1"/>
  <c r="M4" i="1"/>
  <c r="N4" i="1"/>
  <c r="O4" i="1"/>
  <c r="P4" i="1"/>
  <c r="Q4" i="1"/>
  <c r="R4" i="1"/>
  <c r="C5" i="1"/>
  <c r="D5" i="1"/>
  <c r="E5" i="1"/>
  <c r="F5" i="1"/>
  <c r="G5" i="1"/>
  <c r="I5" i="1"/>
  <c r="J5" i="1"/>
  <c r="K5" i="1"/>
  <c r="L5" i="1"/>
  <c r="M5" i="1"/>
  <c r="N5" i="1"/>
  <c r="O5" i="1"/>
  <c r="P5" i="1"/>
  <c r="Q5" i="1"/>
  <c r="R5" i="1"/>
  <c r="C6" i="1"/>
  <c r="D6" i="1"/>
  <c r="E6" i="1"/>
  <c r="F6" i="1"/>
  <c r="G6" i="1"/>
  <c r="H6" i="1"/>
  <c r="J6" i="1"/>
  <c r="K6" i="1"/>
  <c r="L6" i="1"/>
  <c r="M6" i="1"/>
  <c r="N6" i="1"/>
  <c r="O6" i="1"/>
  <c r="P6" i="1"/>
  <c r="Q6" i="1"/>
  <c r="R6" i="1"/>
  <c r="C7" i="1"/>
  <c r="D7" i="1"/>
  <c r="E7" i="1"/>
  <c r="F7" i="1"/>
  <c r="G7" i="1"/>
  <c r="H7" i="1"/>
  <c r="I7" i="1"/>
  <c r="K7" i="1"/>
  <c r="L7" i="1"/>
  <c r="M7" i="1"/>
  <c r="N7" i="1"/>
  <c r="O7" i="1"/>
  <c r="P7" i="1"/>
  <c r="Q7" i="1"/>
  <c r="R7" i="1"/>
  <c r="C8" i="1"/>
  <c r="D8" i="1"/>
  <c r="E8" i="1"/>
  <c r="F8" i="1"/>
  <c r="G8" i="1"/>
  <c r="H8" i="1"/>
  <c r="I8" i="1"/>
  <c r="J8" i="1"/>
  <c r="K8" i="1"/>
  <c r="M8" i="1"/>
  <c r="N8" i="1"/>
  <c r="O8" i="1"/>
  <c r="P8" i="1"/>
  <c r="Q8" i="1"/>
  <c r="R8" i="1"/>
  <c r="C9" i="1"/>
  <c r="D9" i="1"/>
  <c r="E9" i="1"/>
  <c r="F9" i="1"/>
  <c r="G9" i="1"/>
  <c r="H9" i="1"/>
  <c r="I9" i="1"/>
  <c r="J9" i="1"/>
  <c r="K9" i="1"/>
  <c r="L9" i="1"/>
  <c r="N9" i="1"/>
  <c r="O9" i="1"/>
  <c r="P9" i="1"/>
  <c r="Q9" i="1"/>
  <c r="R9" i="1"/>
  <c r="C10" i="1"/>
  <c r="D10" i="1"/>
  <c r="E10" i="1"/>
  <c r="F10" i="1"/>
  <c r="G10" i="1"/>
  <c r="H10" i="1"/>
  <c r="I10" i="1"/>
  <c r="J10" i="1"/>
  <c r="K10" i="1"/>
  <c r="L10" i="1"/>
  <c r="M10" i="1"/>
  <c r="O10" i="1"/>
  <c r="P10" i="1"/>
  <c r="Q10" i="1"/>
  <c r="R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R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R26" i="1"/>
  <c r="C25" i="1"/>
  <c r="D25" i="1"/>
  <c r="E25" i="1"/>
  <c r="F25" i="1"/>
  <c r="G25" i="1"/>
  <c r="H25" i="1"/>
  <c r="I25" i="1"/>
  <c r="J25" i="1"/>
  <c r="K25" i="1"/>
  <c r="L25" i="1"/>
  <c r="M25" i="1"/>
  <c r="O25" i="1"/>
  <c r="P25" i="1"/>
  <c r="Q25" i="1"/>
  <c r="R25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R24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R23" i="1"/>
  <c r="C22" i="1"/>
  <c r="D22" i="1"/>
  <c r="E22" i="1"/>
  <c r="F22" i="1"/>
  <c r="G22" i="1"/>
  <c r="H22" i="1"/>
  <c r="I22" i="1"/>
  <c r="K22" i="1"/>
  <c r="L22" i="1"/>
  <c r="M22" i="1"/>
  <c r="N22" i="1"/>
  <c r="O22" i="1"/>
  <c r="P22" i="1"/>
  <c r="Q22" i="1"/>
  <c r="R22" i="1"/>
  <c r="C21" i="1"/>
  <c r="D21" i="1"/>
  <c r="E21" i="1"/>
  <c r="F21" i="1"/>
  <c r="G21" i="1"/>
  <c r="H21" i="1"/>
  <c r="J21" i="1"/>
  <c r="K21" i="1"/>
  <c r="L21" i="1"/>
  <c r="M21" i="1"/>
  <c r="N21" i="1"/>
  <c r="O21" i="1"/>
  <c r="P21" i="1"/>
  <c r="Q21" i="1"/>
  <c r="R21" i="1"/>
  <c r="C20" i="1"/>
  <c r="D20" i="1"/>
  <c r="E20" i="1"/>
  <c r="F20" i="1"/>
  <c r="G20" i="1"/>
  <c r="I20" i="1"/>
  <c r="J20" i="1"/>
  <c r="K20" i="1"/>
  <c r="L20" i="1"/>
  <c r="M20" i="1"/>
  <c r="N20" i="1"/>
  <c r="O20" i="1"/>
  <c r="P20" i="1"/>
  <c r="Q20" i="1"/>
  <c r="R20" i="1"/>
  <c r="C19" i="1"/>
  <c r="D19" i="1"/>
  <c r="E19" i="1"/>
  <c r="G19" i="1"/>
  <c r="H19" i="1"/>
  <c r="I19" i="1"/>
  <c r="J19" i="1"/>
  <c r="K19" i="1"/>
  <c r="L19" i="1"/>
  <c r="M19" i="1"/>
  <c r="N19" i="1"/>
  <c r="O19" i="1"/>
  <c r="P19" i="1"/>
  <c r="Q19" i="1"/>
  <c r="R19" i="1"/>
  <c r="C18" i="1"/>
  <c r="D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B20" i="1"/>
  <c r="B21" i="1"/>
  <c r="B22" i="1"/>
  <c r="B23" i="1"/>
  <c r="B24" i="1"/>
  <c r="B25" i="1"/>
  <c r="B26" i="1"/>
  <c r="B28" i="1"/>
  <c r="B19" i="1"/>
  <c r="B18" i="1"/>
</calcChain>
</file>

<file path=xl/sharedStrings.xml><?xml version="1.0" encoding="utf-8"?>
<sst xmlns="http://schemas.openxmlformats.org/spreadsheetml/2006/main" count="279" uniqueCount="57">
  <si>
    <t>ردیف</t>
  </si>
  <si>
    <t>بروجرد</t>
  </si>
  <si>
    <t>خرم آباد</t>
  </si>
  <si>
    <t>پلدختر</t>
  </si>
  <si>
    <t>دورود</t>
  </si>
  <si>
    <t>ازنا</t>
  </si>
  <si>
    <t>الیگودرز</t>
  </si>
  <si>
    <t>سلسله</t>
  </si>
  <si>
    <t>دلفان</t>
  </si>
  <si>
    <t>کوهدشت</t>
  </si>
  <si>
    <t>سپیدشت</t>
  </si>
  <si>
    <t xml:space="preserve">اراک </t>
  </si>
  <si>
    <t>تهران</t>
  </si>
  <si>
    <t>اصفهان</t>
  </si>
  <si>
    <t>همدان</t>
  </si>
  <si>
    <t>کرمانشاه</t>
  </si>
  <si>
    <t>اهواز</t>
  </si>
  <si>
    <t>داخل شهري                                               بین شهري به ازاي هر کیلومتر رفت به تنهایی(ریال)</t>
  </si>
  <si>
    <t xml:space="preserve">تهران </t>
  </si>
  <si>
    <t xml:space="preserve">کلان شهرها  </t>
  </si>
  <si>
    <t xml:space="preserve">شهرستان ها </t>
  </si>
  <si>
    <t>میزان تعرفه ورودی جهت انتقال بین شهری و خارج استانی  75% تعرفه داخل شهری تعیین می شود</t>
  </si>
  <si>
    <t>شهر</t>
  </si>
  <si>
    <t>مبدأ- مقصد</t>
  </si>
  <si>
    <t>آمبولانس تیپ B مجهز به ونتیلاتور، الکتروشوک و .... می باشند</t>
  </si>
  <si>
    <t>تعیین تیپ آمبولانس به عهده مرکز فوریتهای استان می باشد. و نصب گواهی در کابین آمبولانس الزامی می باشد.</t>
  </si>
  <si>
    <t>سرابدوره</t>
  </si>
  <si>
    <t>هزینه برگشت در سرجمع تعرفه لحاظ گردیده است و به طور جداگانه قابل دریافت نمی باشد.</t>
  </si>
  <si>
    <t>تعیین تیپ آمبولانس به عهده مرکز فوریتهای استان می باشد. و نصب گواهی در کابین  عقب آمبولانس الزامی می باشد.</t>
  </si>
  <si>
    <t>تعیین تیپ آمبولانس به عهده مرکز فوریتهای استان می باشد. و نصب گواهی در کابین عقب آمبولانس الزامی می باشد.</t>
  </si>
  <si>
    <t xml:space="preserve">داخل شهري                                              </t>
  </si>
  <si>
    <t>تعرفه ورودی بین شهری به ازای هر کیلومتر(رفت به تنهایی محاسبه می شود) ریال</t>
  </si>
  <si>
    <t xml:space="preserve">                                                                   داخل شهري                                               </t>
  </si>
  <si>
    <t xml:space="preserve">                داخل شهري                         بین شهري به ازاي هر کیلومتر( رفت به تنهایی محاسبه می شود)(ریال)</t>
  </si>
  <si>
    <t xml:space="preserve">داخل شهري                                          </t>
  </si>
  <si>
    <t>مرکز استان</t>
  </si>
  <si>
    <t>سراب دوره</t>
  </si>
  <si>
    <t>تعرفه حمل بیمارتوسط آمبولانس بخش دولتی 1402 (ریال) تیپ B</t>
  </si>
  <si>
    <t>تعرفه حمل بیمارتوسط آمبولانس بخش دولتی سال 1402 (ریال) تیپ A</t>
  </si>
  <si>
    <t>تعرفه حمل بیمارتوسط آمبولانس بخش عمومی غیردولتی و خیریه سال1402 (ریال) تیپ B</t>
  </si>
  <si>
    <t>تعرفه حمل بیمارتوسط آمبولانس بخش غیردولتی و خیریه سال 1402 (ریال) تیپ A</t>
  </si>
  <si>
    <t>تعرفه حمل بیمارتوسط آمبولانس بخش خصوصی سال 1402 (ریال)تیپ B</t>
  </si>
  <si>
    <t>تعرفه حمل بیمارتوسط آمبولانس بخش خصوصی سال 1402 (ریال) تیپ A</t>
  </si>
  <si>
    <t>توقف به ازای هر ساعت بعد از شروع ساعت سوم برای بخش دولتی هرساعت 910000ریال می باشد.</t>
  </si>
  <si>
    <t>توقف به ازای هر ساعت بعد از شروع ساعت سوم برای بخش دولتی هرساعت 591500ریال می باشد.</t>
  </si>
  <si>
    <t>توقف به ازای هر ساعت بعد از شروع ساعت سوم برای بخش غیردولتی هرساعت 1161000ریال می باشد.</t>
  </si>
  <si>
    <t>توقف به ازای هر ساعت بعد از شروع ساعت سوم برای بخش غیردولتی هرساعت 864000ریال می باشد.</t>
  </si>
  <si>
    <t>توقف به ازای هر ساعت بعد از شروع ساعت سوم برای بخش خصوصی هرساعت 889600ریال می باشد.</t>
  </si>
  <si>
    <t xml:space="preserve"> </t>
  </si>
  <si>
    <t>نرخ تعرفه آمبولانس بخش دولتی در سال 1402 ( تیپB)</t>
  </si>
  <si>
    <t>نرخ تعرفه آمبولانس بخش دولتی در سال 1402 ( تیپA)</t>
  </si>
  <si>
    <t>نرخ تعرفه آمبولانس بخش  عمومی غیر دولتی و خیریه در سال 1402(تیپ B)</t>
  </si>
  <si>
    <t>نرخ تعرفه آمبولانس بخش  عمومی غیردولتی و خیریه در سال 1402 (تیپ A)</t>
  </si>
  <si>
    <t>نرخ تعرفه آمبولانس بخش  خصوصی در سال 1402 (تیپ B)</t>
  </si>
  <si>
    <t>نرخ تعرفه آمبولانس بخش  خصوصی در سال 1402 (تیپ A)</t>
  </si>
  <si>
    <t>سپیددشت</t>
  </si>
  <si>
    <t>*-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</si>
</sst>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#,##0;[Red]#,##0"/>
    <numFmt numFmtId="167" formatCode="0;[Red]0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sz val="8"/>
      <color theme="1"/>
      <name val="B Titr"/>
      <charset val="178"/>
    </font>
    <font>
      <b/>
      <sz val="16"/>
      <color theme="1"/>
      <name val="Calibri"/>
      <family val="2"/>
      <scheme val="minor"/>
    </font>
    <font>
      <sz val="14"/>
      <color theme="1"/>
      <name val="B Titr"/>
      <charset val="178"/>
    </font>
    <font>
      <sz val="11"/>
      <color rgb="FFFF0000"/>
      <name val="B Titr"/>
      <charset val="178"/>
    </font>
    <font>
      <b/>
      <sz val="10"/>
      <color theme="1"/>
      <name val="B Titr"/>
      <charset val="178"/>
    </font>
    <font>
      <b/>
      <sz val="8"/>
      <color theme="1"/>
      <name val="Calibri"/>
      <family val="2"/>
      <scheme val="minor"/>
    </font>
    <font>
      <sz val="7"/>
      <color theme="1"/>
      <name val="B Titr"/>
      <charset val="178"/>
    </font>
    <font>
      <b/>
      <sz val="8"/>
      <color theme="1"/>
      <name val="B Titr"/>
      <charset val="178"/>
    </font>
    <font>
      <sz val="10"/>
      <color theme="1"/>
      <name val="B Titr"/>
      <charset val="178"/>
    </font>
    <font>
      <b/>
      <sz val="9"/>
      <color theme="1"/>
      <name val="B Titr"/>
      <charset val="178"/>
    </font>
    <font>
      <sz val="9"/>
      <color theme="1"/>
      <name val="Calibri"/>
      <family val="2"/>
      <charset val="17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/>
    <xf numFmtId="165" fontId="0" fillId="3" borderId="1" xfId="1" applyNumberFormat="1" applyFont="1" applyFill="1" applyBorder="1"/>
    <xf numFmtId="165" fontId="2" fillId="3" borderId="1" xfId="1" applyNumberFormat="1" applyFont="1" applyFill="1" applyBorder="1" applyAlignment="1">
      <alignment readingOrder="1"/>
    </xf>
    <xf numFmtId="165" fontId="3" fillId="2" borderId="1" xfId="1" applyNumberFormat="1" applyFont="1" applyFill="1" applyBorder="1"/>
    <xf numFmtId="0" fontId="3" fillId="0" borderId="0" xfId="0" applyFont="1"/>
    <xf numFmtId="0" fontId="0" fillId="0" borderId="0" xfId="0" applyBorder="1"/>
    <xf numFmtId="0" fontId="6" fillId="0" borderId="0" xfId="0" applyFont="1" applyAlignment="1">
      <alignment vertical="center"/>
    </xf>
    <xf numFmtId="0" fontId="3" fillId="5" borderId="0" xfId="0" applyFont="1" applyFill="1"/>
    <xf numFmtId="0" fontId="0" fillId="5" borderId="0" xfId="0" applyFill="1"/>
    <xf numFmtId="0" fontId="4" fillId="5" borderId="0" xfId="0" applyFont="1" applyFill="1"/>
    <xf numFmtId="0" fontId="4" fillId="5" borderId="0" xfId="0" applyFont="1" applyFill="1" applyBorder="1"/>
    <xf numFmtId="0" fontId="4" fillId="5" borderId="14" xfId="0" applyFont="1" applyFill="1" applyBorder="1"/>
    <xf numFmtId="0" fontId="3" fillId="5" borderId="0" xfId="0" applyFont="1" applyFill="1" applyBorder="1"/>
    <xf numFmtId="3" fontId="4" fillId="5" borderId="0" xfId="0" applyNumberFormat="1" applyFont="1" applyFill="1" applyBorder="1"/>
    <xf numFmtId="0" fontId="3" fillId="5" borderId="12" xfId="0" applyFont="1" applyFill="1" applyBorder="1"/>
    <xf numFmtId="0" fontId="3" fillId="4" borderId="0" xfId="0" applyFont="1" applyFill="1"/>
    <xf numFmtId="0" fontId="0" fillId="4" borderId="0" xfId="0" applyFill="1"/>
    <xf numFmtId="0" fontId="3" fillId="4" borderId="1" xfId="0" applyFont="1" applyFill="1" applyBorder="1"/>
    <xf numFmtId="0" fontId="0" fillId="4" borderId="1" xfId="0" applyFill="1" applyBorder="1"/>
    <xf numFmtId="0" fontId="4" fillId="4" borderId="2" xfId="0" applyFont="1" applyFill="1" applyBorder="1"/>
    <xf numFmtId="0" fontId="4" fillId="4" borderId="1" xfId="0" applyFont="1" applyFill="1" applyBorder="1"/>
    <xf numFmtId="0" fontId="4" fillId="4" borderId="0" xfId="0" applyFont="1" applyFill="1"/>
    <xf numFmtId="0" fontId="3" fillId="4" borderId="2" xfId="0" applyFont="1" applyFill="1" applyBorder="1"/>
    <xf numFmtId="0" fontId="3" fillId="4" borderId="4" xfId="0" applyFont="1" applyFill="1" applyBorder="1"/>
    <xf numFmtId="0" fontId="4" fillId="4" borderId="4" xfId="0" applyFont="1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3" fillId="6" borderId="0" xfId="0" applyFont="1" applyFill="1"/>
    <xf numFmtId="0" fontId="0" fillId="6" borderId="0" xfId="0" applyFill="1"/>
    <xf numFmtId="0" fontId="3" fillId="6" borderId="1" xfId="0" applyFont="1" applyFill="1" applyBorder="1"/>
    <xf numFmtId="0" fontId="4" fillId="6" borderId="1" xfId="0" applyFont="1" applyFill="1" applyBorder="1"/>
    <xf numFmtId="0" fontId="4" fillId="6" borderId="0" xfId="0" applyFont="1" applyFill="1"/>
    <xf numFmtId="0" fontId="3" fillId="6" borderId="0" xfId="0" applyFont="1" applyFill="1" applyBorder="1"/>
    <xf numFmtId="0" fontId="4" fillId="6" borderId="0" xfId="0" applyFont="1" applyFill="1" applyBorder="1"/>
    <xf numFmtId="0" fontId="4" fillId="6" borderId="14" xfId="0" applyFont="1" applyFill="1" applyBorder="1"/>
    <xf numFmtId="0" fontId="3" fillId="6" borderId="12" xfId="0" applyFont="1" applyFill="1" applyBorder="1"/>
    <xf numFmtId="165" fontId="2" fillId="7" borderId="1" xfId="1" applyNumberFormat="1" applyFont="1" applyFill="1" applyBorder="1" applyAlignment="1">
      <alignment readingOrder="1"/>
    </xf>
    <xf numFmtId="165" fontId="0" fillId="7" borderId="1" xfId="1" applyNumberFormat="1" applyFont="1" applyFill="1" applyBorder="1"/>
    <xf numFmtId="165" fontId="8" fillId="8" borderId="1" xfId="1" applyNumberFormat="1" applyFont="1" applyFill="1" applyBorder="1"/>
    <xf numFmtId="165" fontId="3" fillId="8" borderId="1" xfId="1" applyNumberFormat="1" applyFont="1" applyFill="1" applyBorder="1"/>
    <xf numFmtId="165" fontId="10" fillId="3" borderId="1" xfId="1" applyNumberFormat="1" applyFont="1" applyFill="1" applyBorder="1" applyAlignment="1">
      <alignment readingOrder="1"/>
    </xf>
    <xf numFmtId="167" fontId="11" fillId="3" borderId="1" xfId="1" applyNumberFormat="1" applyFont="1" applyFill="1" applyBorder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 vertical="center"/>
    </xf>
    <xf numFmtId="0" fontId="15" fillId="0" borderId="0" xfId="0" applyFont="1"/>
    <xf numFmtId="0" fontId="13" fillId="5" borderId="0" xfId="0" applyFont="1" applyFill="1"/>
    <xf numFmtId="0" fontId="13" fillId="5" borderId="0" xfId="0" applyFont="1" applyFill="1" applyBorder="1"/>
    <xf numFmtId="165" fontId="10" fillId="9" borderId="1" xfId="1" applyNumberFormat="1" applyFont="1" applyFill="1" applyBorder="1" applyAlignment="1">
      <alignment readingOrder="1"/>
    </xf>
    <xf numFmtId="165" fontId="2" fillId="9" borderId="1" xfId="1" applyNumberFormat="1" applyFont="1" applyFill="1" applyBorder="1" applyAlignment="1">
      <alignment readingOrder="1"/>
    </xf>
    <xf numFmtId="165" fontId="10" fillId="5" borderId="1" xfId="1" applyNumberFormat="1" applyFont="1" applyFill="1" applyBorder="1" applyAlignment="1">
      <alignment readingOrder="1"/>
    </xf>
    <xf numFmtId="165" fontId="12" fillId="5" borderId="1" xfId="1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/>
    <xf numFmtId="0" fontId="3" fillId="5" borderId="3" xfId="0" applyFont="1" applyFill="1" applyBorder="1" applyAlignment="1"/>
    <xf numFmtId="0" fontId="3" fillId="5" borderId="1" xfId="0" applyFont="1" applyFill="1" applyBorder="1" applyAlignment="1"/>
    <xf numFmtId="165" fontId="2" fillId="5" borderId="1" xfId="1" applyNumberFormat="1" applyFont="1" applyFill="1" applyBorder="1" applyAlignment="1">
      <alignment readingOrder="1"/>
    </xf>
    <xf numFmtId="3" fontId="4" fillId="6" borderId="0" xfId="0" applyNumberFormat="1" applyFont="1" applyFill="1" applyBorder="1"/>
    <xf numFmtId="0" fontId="13" fillId="4" borderId="0" xfId="0" applyFont="1" applyFill="1"/>
    <xf numFmtId="3" fontId="4" fillId="4" borderId="0" xfId="0" applyNumberFormat="1" applyFont="1" applyFill="1" applyBorder="1"/>
    <xf numFmtId="0" fontId="0" fillId="10" borderId="0" xfId="0" applyFill="1"/>
    <xf numFmtId="0" fontId="3" fillId="10" borderId="0" xfId="0" applyFont="1" applyFill="1" applyBorder="1"/>
    <xf numFmtId="3" fontId="4" fillId="10" borderId="0" xfId="0" applyNumberFormat="1" applyFont="1" applyFill="1" applyBorder="1"/>
    <xf numFmtId="0" fontId="4" fillId="10" borderId="0" xfId="0" applyFont="1" applyFill="1" applyBorder="1"/>
    <xf numFmtId="0" fontId="4" fillId="10" borderId="0" xfId="0" applyFont="1" applyFill="1"/>
    <xf numFmtId="0" fontId="0" fillId="0" borderId="0" xfId="0"/>
    <xf numFmtId="0" fontId="3" fillId="5" borderId="2" xfId="0" applyFont="1" applyFill="1" applyBorder="1" applyAlignment="1"/>
    <xf numFmtId="0" fontId="3" fillId="5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12" xfId="0" applyBorder="1"/>
    <xf numFmtId="3" fontId="4" fillId="6" borderId="6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0" fillId="11" borderId="0" xfId="0" applyFill="1"/>
    <xf numFmtId="165" fontId="3" fillId="12" borderId="1" xfId="1" applyNumberFormat="1" applyFont="1" applyFill="1" applyBorder="1"/>
    <xf numFmtId="165" fontId="3" fillId="12" borderId="1" xfId="1" applyNumberFormat="1" applyFont="1" applyFill="1" applyBorder="1" applyAlignment="1">
      <alignment horizontal="center" vertical="center"/>
    </xf>
    <xf numFmtId="165" fontId="3" fillId="13" borderId="1" xfId="1" applyNumberFormat="1" applyFont="1" applyFill="1" applyBorder="1"/>
    <xf numFmtId="165" fontId="2" fillId="7" borderId="15" xfId="1" applyNumberFormat="1" applyFont="1" applyFill="1" applyBorder="1" applyAlignment="1">
      <alignment readingOrder="1"/>
    </xf>
    <xf numFmtId="165" fontId="8" fillId="2" borderId="1" xfId="1" applyNumberFormat="1" applyFont="1" applyFill="1" applyBorder="1"/>
    <xf numFmtId="0" fontId="3" fillId="12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165" fontId="14" fillId="10" borderId="1" xfId="1" applyNumberFormat="1" applyFont="1" applyFill="1" applyBorder="1" applyAlignment="1">
      <alignment horizontal="center" vertical="center" readingOrder="1"/>
    </xf>
    <xf numFmtId="167" fontId="11" fillId="10" borderId="1" xfId="1" applyNumberFormat="1" applyFont="1" applyFill="1" applyBorder="1" applyAlignment="1">
      <alignment horizontal="center" vertical="center"/>
    </xf>
    <xf numFmtId="165" fontId="14" fillId="14" borderId="1" xfId="1" applyNumberFormat="1" applyFont="1" applyFill="1" applyBorder="1" applyAlignment="1">
      <alignment horizontal="center" vertical="center" readingOrder="1"/>
    </xf>
    <xf numFmtId="167" fontId="11" fillId="14" borderId="1" xfId="1" applyNumberFormat="1" applyFont="1" applyFill="1" applyBorder="1" applyAlignment="1">
      <alignment horizontal="center" vertical="center"/>
    </xf>
    <xf numFmtId="165" fontId="14" fillId="6" borderId="1" xfId="1" applyNumberFormat="1" applyFont="1" applyFill="1" applyBorder="1" applyAlignment="1">
      <alignment horizontal="center" vertical="center" readingOrder="1"/>
    </xf>
    <xf numFmtId="165" fontId="14" fillId="16" borderId="1" xfId="1" applyNumberFormat="1" applyFont="1" applyFill="1" applyBorder="1" applyAlignment="1">
      <alignment horizontal="center" vertical="center" readingOrder="1"/>
    </xf>
    <xf numFmtId="165" fontId="14" fillId="18" borderId="1" xfId="1" applyNumberFormat="1" applyFont="1" applyFill="1" applyBorder="1" applyAlignment="1">
      <alignment horizontal="center" vertical="center" readingOrder="1"/>
    </xf>
    <xf numFmtId="165" fontId="14" fillId="19" borderId="1" xfId="1" applyNumberFormat="1" applyFont="1" applyFill="1" applyBorder="1" applyAlignment="1">
      <alignment horizontal="center" vertical="center" readingOrder="1"/>
    </xf>
    <xf numFmtId="165" fontId="14" fillId="21" borderId="1" xfId="1" applyNumberFormat="1" applyFont="1" applyFill="1" applyBorder="1" applyAlignment="1">
      <alignment horizontal="center" vertical="center" readingOrder="1"/>
    </xf>
    <xf numFmtId="165" fontId="14" fillId="22" borderId="1" xfId="1" applyNumberFormat="1" applyFont="1" applyFill="1" applyBorder="1" applyAlignment="1">
      <alignment horizontal="center" vertical="center" readingOrder="1"/>
    </xf>
    <xf numFmtId="165" fontId="14" fillId="25" borderId="1" xfId="1" applyNumberFormat="1" applyFont="1" applyFill="1" applyBorder="1" applyAlignment="1">
      <alignment horizontal="center" vertical="center" readingOrder="1"/>
    </xf>
    <xf numFmtId="165" fontId="14" fillId="7" borderId="1" xfId="1" applyNumberFormat="1" applyFont="1" applyFill="1" applyBorder="1" applyAlignment="1">
      <alignment horizontal="center" vertical="center" readingOrder="1"/>
    </xf>
    <xf numFmtId="165" fontId="14" fillId="12" borderId="1" xfId="1" applyNumberFormat="1" applyFont="1" applyFill="1" applyBorder="1" applyAlignment="1">
      <alignment horizontal="center" vertical="center" readingOrder="1"/>
    </xf>
    <xf numFmtId="165" fontId="9" fillId="23" borderId="1" xfId="1" applyNumberFormat="1" applyFont="1" applyFill="1" applyBorder="1" applyAlignment="1">
      <alignment horizontal="center" vertical="center" readingOrder="1"/>
    </xf>
    <xf numFmtId="0" fontId="13" fillId="15" borderId="1" xfId="0" applyFont="1" applyFill="1" applyBorder="1"/>
    <xf numFmtId="0" fontId="13" fillId="17" borderId="1" xfId="0" applyFont="1" applyFill="1" applyBorder="1"/>
    <xf numFmtId="0" fontId="13" fillId="11" borderId="1" xfId="0" applyFont="1" applyFill="1" applyBorder="1"/>
    <xf numFmtId="165" fontId="9" fillId="4" borderId="1" xfId="1" applyNumberFormat="1" applyFont="1" applyFill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center" vertical="center" readingOrder="1"/>
    </xf>
    <xf numFmtId="165" fontId="9" fillId="10" borderId="1" xfId="1" applyNumberFormat="1" applyFont="1" applyFill="1" applyBorder="1" applyAlignment="1">
      <alignment horizontal="center" vertical="center" readingOrder="1"/>
    </xf>
    <xf numFmtId="165" fontId="9" fillId="14" borderId="1" xfId="1" applyNumberFormat="1" applyFont="1" applyFill="1" applyBorder="1" applyAlignment="1">
      <alignment horizontal="center" vertical="center" readingOrder="1"/>
    </xf>
    <xf numFmtId="165" fontId="9" fillId="22" borderId="1" xfId="1" applyNumberFormat="1" applyFont="1" applyFill="1" applyBorder="1" applyAlignment="1">
      <alignment horizontal="center" vertical="center" readingOrder="1"/>
    </xf>
    <xf numFmtId="165" fontId="9" fillId="21" borderId="1" xfId="1" applyNumberFormat="1" applyFont="1" applyFill="1" applyBorder="1" applyAlignment="1">
      <alignment horizontal="center" vertical="center" readingOrder="1"/>
    </xf>
    <xf numFmtId="165" fontId="9" fillId="18" borderId="1" xfId="1" applyNumberFormat="1" applyFont="1" applyFill="1" applyBorder="1" applyAlignment="1">
      <alignment horizontal="center" vertical="center" readingOrder="1"/>
    </xf>
    <xf numFmtId="165" fontId="9" fillId="17" borderId="1" xfId="1" applyNumberFormat="1" applyFont="1" applyFill="1" applyBorder="1" applyAlignment="1">
      <alignment horizontal="center" vertical="center" readingOrder="1"/>
    </xf>
    <xf numFmtId="165" fontId="9" fillId="7" borderId="1" xfId="1" applyNumberFormat="1" applyFont="1" applyFill="1" applyBorder="1" applyAlignment="1">
      <alignment horizontal="center" vertical="center" readingOrder="1"/>
    </xf>
    <xf numFmtId="165" fontId="9" fillId="19" borderId="1" xfId="1" applyNumberFormat="1" applyFont="1" applyFill="1" applyBorder="1" applyAlignment="1">
      <alignment horizontal="center" vertical="center" readingOrder="1"/>
    </xf>
    <xf numFmtId="165" fontId="9" fillId="12" borderId="1" xfId="1" applyNumberFormat="1" applyFont="1" applyFill="1" applyBorder="1" applyAlignment="1">
      <alignment horizontal="center" vertical="center" readingOrder="1"/>
    </xf>
    <xf numFmtId="165" fontId="9" fillId="16" borderId="1" xfId="1" applyNumberFormat="1" applyFont="1" applyFill="1" applyBorder="1" applyAlignment="1">
      <alignment horizontal="center" vertical="center" readingOrder="1"/>
    </xf>
    <xf numFmtId="165" fontId="9" fillId="25" borderId="1" xfId="1" applyNumberFormat="1" applyFont="1" applyFill="1" applyBorder="1" applyAlignment="1">
      <alignment horizontal="center" vertical="center" readingOrder="1"/>
    </xf>
    <xf numFmtId="167" fontId="5" fillId="18" borderId="1" xfId="1" applyNumberFormat="1" applyFont="1" applyFill="1" applyBorder="1" applyAlignment="1">
      <alignment horizontal="center" vertical="center"/>
    </xf>
    <xf numFmtId="165" fontId="14" fillId="18" borderId="1" xfId="1" applyNumberFormat="1" applyFont="1" applyFill="1" applyBorder="1" applyAlignment="1">
      <alignment vertical="center" readingOrder="1"/>
    </xf>
    <xf numFmtId="165" fontId="14" fillId="14" borderId="1" xfId="1" applyNumberFormat="1" applyFont="1" applyFill="1" applyBorder="1" applyAlignment="1">
      <alignment vertical="center" readingOrder="1"/>
    </xf>
    <xf numFmtId="165" fontId="14" fillId="26" borderId="1" xfId="1" applyNumberFormat="1" applyFont="1" applyFill="1" applyBorder="1" applyAlignment="1">
      <alignment vertical="center" readingOrder="1"/>
    </xf>
    <xf numFmtId="165" fontId="14" fillId="27" borderId="1" xfId="1" applyNumberFormat="1" applyFont="1" applyFill="1" applyBorder="1" applyAlignment="1">
      <alignment vertical="center" readingOrder="1"/>
    </xf>
    <xf numFmtId="165" fontId="14" fillId="17" borderId="1" xfId="1" applyNumberFormat="1" applyFont="1" applyFill="1" applyBorder="1" applyAlignment="1">
      <alignment vertical="center" readingOrder="1"/>
    </xf>
    <xf numFmtId="165" fontId="14" fillId="15" borderId="1" xfId="1" applyNumberFormat="1" applyFont="1" applyFill="1" applyBorder="1" applyAlignment="1">
      <alignment vertical="center" readingOrder="1"/>
    </xf>
    <xf numFmtId="165" fontId="14" fillId="28" borderId="1" xfId="1" applyNumberFormat="1" applyFont="1" applyFill="1" applyBorder="1" applyAlignment="1">
      <alignment vertical="center" readingOrder="1"/>
    </xf>
    <xf numFmtId="165" fontId="14" fillId="6" borderId="1" xfId="1" applyNumberFormat="1" applyFont="1" applyFill="1" applyBorder="1" applyAlignment="1">
      <alignment vertical="center" readingOrder="1"/>
    </xf>
    <xf numFmtId="165" fontId="14" fillId="23" borderId="1" xfId="1" applyNumberFormat="1" applyFont="1" applyFill="1" applyBorder="1" applyAlignment="1">
      <alignment vertical="center" readingOrder="1"/>
    </xf>
    <xf numFmtId="165" fontId="14" fillId="19" borderId="1" xfId="1" applyNumberFormat="1" applyFont="1" applyFill="1" applyBorder="1" applyAlignment="1">
      <alignment vertical="center" readingOrder="1"/>
    </xf>
    <xf numFmtId="165" fontId="14" fillId="24" borderId="1" xfId="1" applyNumberFormat="1" applyFont="1" applyFill="1" applyBorder="1" applyAlignment="1">
      <alignment vertical="center" readingOrder="1"/>
    </xf>
    <xf numFmtId="165" fontId="14" fillId="10" borderId="1" xfId="1" applyNumberFormat="1" applyFont="1" applyFill="1" applyBorder="1" applyAlignment="1">
      <alignment vertical="center" readingOrder="1"/>
    </xf>
    <xf numFmtId="165" fontId="14" fillId="20" borderId="1" xfId="1" applyNumberFormat="1" applyFont="1" applyFill="1" applyBorder="1" applyAlignment="1">
      <alignment vertical="center" readingOrder="1"/>
    </xf>
    <xf numFmtId="165" fontId="14" fillId="29" borderId="1" xfId="1" applyNumberFormat="1" applyFont="1" applyFill="1" applyBorder="1" applyAlignment="1">
      <alignment vertical="center" readingOrder="1"/>
    </xf>
    <xf numFmtId="0" fontId="4" fillId="5" borderId="1" xfId="0" applyFont="1" applyFill="1" applyBorder="1" applyAlignment="1">
      <alignment horizontal="centerContinuous" vertical="center"/>
    </xf>
    <xf numFmtId="0" fontId="4" fillId="5" borderId="7" xfId="0" applyFont="1" applyFill="1" applyBorder="1" applyAlignment="1">
      <alignment horizontal="centerContinuous" vertical="center"/>
    </xf>
    <xf numFmtId="0" fontId="4" fillId="5" borderId="9" xfId="0" applyFont="1" applyFill="1" applyBorder="1" applyAlignment="1">
      <alignment horizontal="centerContinuous" vertical="center"/>
    </xf>
    <xf numFmtId="0" fontId="4" fillId="5" borderId="13" xfId="0" applyFont="1" applyFill="1" applyBorder="1" applyAlignment="1">
      <alignment horizontal="centerContinuous" vertical="center"/>
    </xf>
    <xf numFmtId="0" fontId="4" fillId="5" borderId="12" xfId="0" applyFont="1" applyFill="1" applyBorder="1" applyAlignment="1">
      <alignment horizontal="centerContinuous" vertical="center"/>
    </xf>
    <xf numFmtId="0" fontId="4" fillId="5" borderId="0" xfId="0" applyFont="1" applyFill="1" applyBorder="1" applyAlignment="1">
      <alignment horizontal="centerContinuous" vertical="center"/>
    </xf>
    <xf numFmtId="0" fontId="4" fillId="5" borderId="14" xfId="0" applyFont="1" applyFill="1" applyBorder="1" applyAlignment="1">
      <alignment horizontal="centerContinuous" vertical="center"/>
    </xf>
    <xf numFmtId="0" fontId="4" fillId="5" borderId="8" xfId="0" applyFont="1" applyFill="1" applyBorder="1" applyAlignment="1">
      <alignment horizontal="centerContinuous" vertical="center"/>
    </xf>
    <xf numFmtId="0" fontId="4" fillId="5" borderId="10" xfId="0" applyFont="1" applyFill="1" applyBorder="1" applyAlignment="1">
      <alignment horizontal="centerContinuous" vertical="center"/>
    </xf>
    <xf numFmtId="0" fontId="4" fillId="5" borderId="11" xfId="0" applyFont="1" applyFill="1" applyBorder="1" applyAlignment="1">
      <alignment horizontal="centerContinuous" vertical="center"/>
    </xf>
    <xf numFmtId="0" fontId="4" fillId="6" borderId="9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14" xfId="0" applyFont="1" applyFill="1" applyBorder="1" applyAlignment="1">
      <alignment horizontal="left"/>
    </xf>
    <xf numFmtId="0" fontId="4" fillId="6" borderId="7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Continuous" vertical="center"/>
    </xf>
    <xf numFmtId="0" fontId="4" fillId="4" borderId="13" xfId="0" applyFont="1" applyFill="1" applyBorder="1" applyAlignment="1">
      <alignment horizontal="centerContinuous" vertical="center"/>
    </xf>
    <xf numFmtId="0" fontId="4" fillId="4" borderId="0" xfId="0" applyFont="1" applyFill="1" applyBorder="1" applyAlignment="1">
      <alignment horizontal="centerContinuous" vertical="center"/>
    </xf>
    <xf numFmtId="0" fontId="4" fillId="4" borderId="14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4" borderId="11" xfId="0" applyFont="1" applyFill="1" applyBorder="1" applyAlignment="1">
      <alignment horizontal="centerContinuous" vertical="center"/>
    </xf>
    <xf numFmtId="0" fontId="4" fillId="4" borderId="7" xfId="0" applyFont="1" applyFill="1" applyBorder="1" applyAlignment="1">
      <alignment horizontal="centerContinuous" vertical="center"/>
    </xf>
    <xf numFmtId="0" fontId="4" fillId="4" borderId="12" xfId="0" applyFont="1" applyFill="1" applyBorder="1" applyAlignment="1">
      <alignment horizontal="centerContinuous" vertical="center"/>
    </xf>
    <xf numFmtId="0" fontId="4" fillId="4" borderId="8" xfId="0" applyFont="1" applyFill="1" applyBorder="1" applyAlignment="1">
      <alignment horizontal="centerContinuous" vertical="center"/>
    </xf>
    <xf numFmtId="165" fontId="14" fillId="5" borderId="1" xfId="1" applyNumberFormat="1" applyFont="1" applyFill="1" applyBorder="1" applyAlignment="1">
      <alignment horizontal="center" vertical="center" readingOrder="1"/>
    </xf>
    <xf numFmtId="167" fontId="11" fillId="5" borderId="1" xfId="1" applyNumberFormat="1" applyFont="1" applyFill="1" applyBorder="1" applyAlignment="1">
      <alignment horizontal="center" vertical="center"/>
    </xf>
    <xf numFmtId="165" fontId="14" fillId="30" borderId="1" xfId="1" applyNumberFormat="1" applyFont="1" applyFill="1" applyBorder="1" applyAlignment="1">
      <alignment horizontal="center" vertical="center" readingOrder="1"/>
    </xf>
    <xf numFmtId="167" fontId="11" fillId="30" borderId="1" xfId="1" applyNumberFormat="1" applyFont="1" applyFill="1" applyBorder="1" applyAlignment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readingOrder="1"/>
    </xf>
    <xf numFmtId="167" fontId="11" fillId="0" borderId="3" xfId="1" applyNumberFormat="1" applyFont="1" applyFill="1" applyBorder="1" applyAlignment="1">
      <alignment horizontal="center" vertical="center"/>
    </xf>
    <xf numFmtId="165" fontId="13" fillId="0" borderId="8" xfId="1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vertical="center" readingOrder="1"/>
    </xf>
    <xf numFmtId="0" fontId="13" fillId="0" borderId="6" xfId="0" applyFont="1" applyFill="1" applyBorder="1"/>
    <xf numFmtId="0" fontId="13" fillId="0" borderId="11" xfId="0" applyFont="1" applyFill="1" applyBorder="1"/>
    <xf numFmtId="165" fontId="2" fillId="0" borderId="7" xfId="1" applyNumberFormat="1" applyFont="1" applyFill="1" applyBorder="1" applyAlignment="1">
      <alignment horizontal="center" readingOrder="1"/>
    </xf>
    <xf numFmtId="167" fontId="11" fillId="0" borderId="5" xfId="1" applyNumberFormat="1" applyFont="1" applyFill="1" applyBorder="1" applyAlignment="1">
      <alignment horizontal="center" vertical="center"/>
    </xf>
    <xf numFmtId="167" fontId="11" fillId="0" borderId="13" xfId="1" applyNumberFormat="1" applyFont="1" applyFill="1" applyBorder="1" applyAlignment="1">
      <alignment horizontal="center" vertical="center"/>
    </xf>
    <xf numFmtId="165" fontId="12" fillId="0" borderId="8" xfId="1" applyNumberFormat="1" applyFont="1" applyFill="1" applyBorder="1" applyAlignment="1">
      <alignment horizontal="center"/>
    </xf>
    <xf numFmtId="165" fontId="12" fillId="0" borderId="6" xfId="1" applyNumberFormat="1" applyFont="1" applyFill="1" applyBorder="1" applyAlignment="1">
      <alignment horizontal="center" readingOrder="1"/>
    </xf>
    <xf numFmtId="166" fontId="11" fillId="0" borderId="1" xfId="1" applyNumberFormat="1" applyFont="1" applyFill="1" applyBorder="1" applyAlignment="1">
      <alignment horizontal="center"/>
    </xf>
    <xf numFmtId="166" fontId="11" fillId="0" borderId="3" xfId="1" applyNumberFormat="1" applyFont="1" applyFill="1" applyBorder="1" applyAlignment="1">
      <alignment horizontal="center"/>
    </xf>
    <xf numFmtId="166" fontId="11" fillId="0" borderId="5" xfId="1" applyNumberFormat="1" applyFont="1" applyFill="1" applyBorder="1" applyAlignment="1">
      <alignment horizontal="center"/>
    </xf>
    <xf numFmtId="166" fontId="11" fillId="0" borderId="13" xfId="1" applyNumberFormat="1" applyFont="1" applyFill="1" applyBorder="1" applyAlignment="1">
      <alignment horizontal="center"/>
    </xf>
    <xf numFmtId="0" fontId="0" fillId="0" borderId="0" xfId="0" applyFill="1"/>
    <xf numFmtId="167" fontId="5" fillId="0" borderId="1" xfId="1" applyNumberFormat="1" applyFont="1" applyFill="1" applyBorder="1" applyAlignment="1">
      <alignment horizontal="center" vertical="center"/>
    </xf>
    <xf numFmtId="167" fontId="5" fillId="0" borderId="5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readingOrder="1"/>
    </xf>
    <xf numFmtId="167" fontId="5" fillId="0" borderId="3" xfId="1" applyNumberFormat="1" applyFont="1" applyFill="1" applyBorder="1" applyAlignment="1">
      <alignment horizontal="center" vertical="center"/>
    </xf>
    <xf numFmtId="165" fontId="14" fillId="0" borderId="8" xfId="1" applyNumberFormat="1" applyFont="1" applyFill="1" applyBorder="1" applyAlignment="1">
      <alignment horizontal="center" vertical="center"/>
    </xf>
    <xf numFmtId="165" fontId="14" fillId="0" borderId="6" xfId="1" applyNumberFormat="1" applyFont="1" applyFill="1" applyBorder="1" applyAlignment="1">
      <alignment vertical="center" readingOrder="1"/>
    </xf>
    <xf numFmtId="165" fontId="2" fillId="0" borderId="7" xfId="1" applyNumberFormat="1" applyFont="1" applyFill="1" applyBorder="1" applyAlignment="1">
      <alignment readingOrder="1"/>
    </xf>
    <xf numFmtId="167" fontId="5" fillId="0" borderId="13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2">
    <cellStyle name="Comma" xfId="1" builtinId="3"/>
    <cellStyle name="Normal" xfId="0" builtinId="0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6" formatCode="#,##0;[Red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_-* #,##0\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 Titr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charset val="178"/>
        <scheme val="none"/>
      </font>
      <numFmt numFmtId="165" formatCode="_-* #,##0_-;_-* #,##0\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numFmt numFmtId="167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_-* #,##0\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 Titr"/>
        <charset val="178"/>
        <scheme val="none"/>
      </font>
      <numFmt numFmtId="165" formatCode="_-* #,##0_-;_-* #,##0\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7BCDA84-DF0B-4982-AB80-C51FBB71507E}" name="Table12" displayName="Table12" ref="A2:R13" totalsRowShown="0" headerRowDxfId="68" dataDxfId="66" headerRowBorderDxfId="67" tableBorderDxfId="65" totalsRowBorderDxfId="64" headerRowCellStyle="Comma" dataCellStyle="Comma">
  <tableColumns count="18">
    <tableColumn id="1" xr3:uid="{2A56563D-33AD-47F3-924D-84431A78BD27}" name="مبدأ- مقصد" dataDxfId="63" dataCellStyle="Comma"/>
    <tableColumn id="2" xr3:uid="{0EC1A831-3813-4905-BBE8-C32F64B0FC49}" name="بروجرد" dataDxfId="62" dataCellStyle="Comma">
      <calculatedColumnFormula>('نرخ '!C2*102000)+(0.75*4550000)</calculatedColumnFormula>
    </tableColumn>
    <tableColumn id="3" xr3:uid="{B17587ED-7AA7-4F70-99D2-6220393C0C8D}" name="اراک " dataDxfId="61" dataCellStyle="Comma">
      <calculatedColumnFormula>('نرخ '!D2*102000)+(0.75*4550000)</calculatedColumnFormula>
    </tableColumn>
    <tableColumn id="4" xr3:uid="{CCF0F32D-D40A-4668-88DA-4FE87C2E8F6B}" name="تهران" dataDxfId="60" dataCellStyle="Comma">
      <calculatedColumnFormula>('نرخ '!E2*102000)+(0.75*4550000)</calculatedColumnFormula>
    </tableColumn>
    <tableColumn id="5" xr3:uid="{BC6F20BF-B2EC-4AE8-A7B9-DF2013C9EF45}" name="خرم آباد" dataDxfId="59" dataCellStyle="Comma">
      <calculatedColumnFormula>('نرخ '!F2*102000)+(0.75*4550000)</calculatedColumnFormula>
    </tableColumn>
    <tableColumn id="6" xr3:uid="{01D65F2D-ADDF-4F56-B218-E37EBF335481}" name="پلدختر" dataDxfId="58" dataCellStyle="Comma">
      <calculatedColumnFormula>('نرخ '!G2*102000)+(0.75*4550000)</calculatedColumnFormula>
    </tableColumn>
    <tableColumn id="7" xr3:uid="{28CA5EF6-9570-400B-AD33-27CD97FD8D33}" name="اهواز" dataDxfId="57" dataCellStyle="Comma">
      <calculatedColumnFormula>('نرخ '!H2*102000)+(0.75*4550000)</calculatedColumnFormula>
    </tableColumn>
    <tableColumn id="8" xr3:uid="{F8A9EB70-5272-4CA8-8111-3E781706DEC3}" name="دورود" dataDxfId="56" dataCellStyle="Comma">
      <calculatedColumnFormula>('نرخ '!I2*102000)+(0.75*4550000)</calculatedColumnFormula>
    </tableColumn>
    <tableColumn id="9" xr3:uid="{D5262D9B-C284-47CD-9C9D-3B7D9E102305}" name="ازنا" dataDxfId="55" dataCellStyle="Comma">
      <calculatedColumnFormula>('نرخ '!J2*102000)+(0.75*4550000)</calculatedColumnFormula>
    </tableColumn>
    <tableColumn id="10" xr3:uid="{A180435C-8790-4EAD-826A-3FA2E45E7AAF}" name="الیگودرز" dataDxfId="54" dataCellStyle="Comma">
      <calculatedColumnFormula>('نرخ '!K2*102000)+(0.75*4550000)</calculatedColumnFormula>
    </tableColumn>
    <tableColumn id="11" xr3:uid="{7BCF4622-712B-4F88-91E8-B51FE3C6396F}" name="اصفهان" dataDxfId="53" dataCellStyle="Comma">
      <calculatedColumnFormula>('نرخ '!L2*102000)+(0.75*4550000)</calculatedColumnFormula>
    </tableColumn>
    <tableColumn id="12" xr3:uid="{C159504A-178B-4089-85DE-82027B71A2EF}" name="سلسله" dataDxfId="52" dataCellStyle="Comma">
      <calculatedColumnFormula>('نرخ '!M2*102000)+(0.75*4550000)</calculatedColumnFormula>
    </tableColumn>
    <tableColumn id="13" xr3:uid="{26B465BE-918A-4B66-87E0-DBE25646F868}" name="دلفان" dataDxfId="51" dataCellStyle="Comma">
      <calculatedColumnFormula>('نرخ '!N2*102000)+(0.75*4550000)</calculatedColumnFormula>
    </tableColumn>
    <tableColumn id="14" xr3:uid="{E9A1969B-4F4E-414D-B114-2C40C2056952}" name="کوهدشت" dataDxfId="50" dataCellStyle="Comma">
      <calculatedColumnFormula>('نرخ '!O2*102000)+(0.75*4550000)</calculatedColumnFormula>
    </tableColumn>
    <tableColumn id="15" xr3:uid="{284912F0-D1B1-4E7A-9FFE-66D2FB5689BE}" name="همدان" dataDxfId="49" dataCellStyle="Comma">
      <calculatedColumnFormula>('نرخ '!P2*102000)+(0.75*4550000)</calculatedColumnFormula>
    </tableColumn>
    <tableColumn id="16" xr3:uid="{C162BD0D-2AB7-4FF4-A973-5F43CE692A8E}" name="کرمانشاه" dataDxfId="48" dataCellStyle="Comma">
      <calculatedColumnFormula>('نرخ '!Q2*102000)+(0.75*4550000)</calculatedColumnFormula>
    </tableColumn>
    <tableColumn id="17" xr3:uid="{2D2926E7-DBFA-4DF5-89DE-9D0F803DB9FC}" name="سپیددشت" dataDxfId="47" dataCellStyle="Comma">
      <calculatedColumnFormula>('نرخ '!R2*102000)+(0.75*4550000)</calculatedColumnFormula>
    </tableColumn>
    <tableColumn id="18" xr3:uid="{6DAB2D0D-A3EB-4754-8800-579F0A518E35}" name="سراب دوره" dataDxfId="46" dataCellStyle="Comma">
      <calculatedColumnFormula>('نرخ '!S2*102000)+(0.75*4550000)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CE6C01-8FF1-4E99-8A4B-CE514D35575A}" name="Table5" displayName="Table5" ref="A2:R13" totalsRowShown="0" headerRowDxfId="45" dataDxfId="43" headerRowBorderDxfId="44" tableBorderDxfId="42" totalsRowBorderDxfId="41" headerRowCellStyle="Comma" dataCellStyle="Comma">
  <tableColumns count="18">
    <tableColumn id="1" xr3:uid="{E6A6BC7B-2037-4252-A428-6E54B9FEFBD9}" name="شهر" dataDxfId="40" dataCellStyle="Comma"/>
    <tableColumn id="2" xr3:uid="{93D68C7D-6056-441C-8B56-8B8120808D40}" name="بروجرد" dataDxfId="39" dataCellStyle="Comma">
      <calculatedColumnFormula>('نرخ '!C2*125000)+(0.75*6700000)</calculatedColumnFormula>
    </tableColumn>
    <tableColumn id="3" xr3:uid="{1EF8B74C-FF7C-4E11-B349-EEAFB4C6C3FA}" name="اراک " dataDxfId="38" dataCellStyle="Comma">
      <calculatedColumnFormula>('نرخ '!D2*125000)+(0.75*6700000)</calculatedColumnFormula>
    </tableColumn>
    <tableColumn id="4" xr3:uid="{85DB94F5-9A09-4C5C-82A0-60175D6836F3}" name="تهران" dataDxfId="37" dataCellStyle="Comma">
      <calculatedColumnFormula>('نرخ '!E2*125000)+(0.75*6700000)</calculatedColumnFormula>
    </tableColumn>
    <tableColumn id="5" xr3:uid="{EDEDD743-EF6A-4907-935C-06F1EEA6A711}" name="خرم آباد" dataDxfId="36" dataCellStyle="Comma">
      <calculatedColumnFormula>('نرخ '!F2*125000)+(0.75*6700000)</calculatedColumnFormula>
    </tableColumn>
    <tableColumn id="6" xr3:uid="{20BB48E7-8DED-4E6F-97D8-4A0995F9BC43}" name="پلدختر" dataDxfId="35" dataCellStyle="Comma">
      <calculatedColumnFormula>('نرخ '!G2*125000)+(0.75*6700000)</calculatedColumnFormula>
    </tableColumn>
    <tableColumn id="7" xr3:uid="{99AC4190-71B6-40E9-9A3D-910B10015811}" name="اهواز" dataDxfId="34" dataCellStyle="Comma">
      <calculatedColumnFormula>('نرخ '!H2*125000)+(0.75*6700000)</calculatedColumnFormula>
    </tableColumn>
    <tableColumn id="8" xr3:uid="{6E0F34DA-0C95-4AEF-90F2-4DFBCB735306}" name="دورود" dataDxfId="33" dataCellStyle="Comma">
      <calculatedColumnFormula>('نرخ '!I2*125000)+(0.75*6700000)</calculatedColumnFormula>
    </tableColumn>
    <tableColumn id="9" xr3:uid="{CCE02AD5-99FA-415E-A626-29BCB0B39D26}" name="ازنا" dataDxfId="32" dataCellStyle="Comma">
      <calculatedColumnFormula>('نرخ '!J2*125000)+(0.75*6700000)</calculatedColumnFormula>
    </tableColumn>
    <tableColumn id="10" xr3:uid="{CDFF7332-10ED-4FCF-A3CF-3EB5D34183C8}" name="الیگودرز" dataDxfId="31" dataCellStyle="Comma">
      <calculatedColumnFormula>('نرخ '!K2*125000)+(0.75*6700000)</calculatedColumnFormula>
    </tableColumn>
    <tableColumn id="11" xr3:uid="{6A56D555-D615-420F-9472-49C7B3872D36}" name="اصفهان" dataDxfId="30" dataCellStyle="Comma">
      <calculatedColumnFormula>('نرخ '!L2*125000)+(0.75*6700000)</calculatedColumnFormula>
    </tableColumn>
    <tableColumn id="12" xr3:uid="{81695C9A-D7B7-4A47-9B50-BE13A8205537}" name="سلسله" dataDxfId="29" dataCellStyle="Comma">
      <calculatedColumnFormula>('نرخ '!M2*125000)+(0.75*6700000)</calculatedColumnFormula>
    </tableColumn>
    <tableColumn id="13" xr3:uid="{4F646B88-5B0D-4209-BCA8-3428941E4760}" name="دلفان" dataDxfId="28" dataCellStyle="Comma">
      <calculatedColumnFormula>('نرخ '!N2*125000)+(0.75*6700000)</calculatedColumnFormula>
    </tableColumn>
    <tableColumn id="14" xr3:uid="{F4D5C352-CD73-412A-A604-34E73D0335B6}" name="کوهدشت" dataDxfId="27" dataCellStyle="Comma">
      <calculatedColumnFormula>('نرخ '!O2*125000)+(0.75*6700000)</calculatedColumnFormula>
    </tableColumn>
    <tableColumn id="15" xr3:uid="{EE175030-9771-435A-9442-3F8868B388C9}" name="همدان" dataDxfId="26" dataCellStyle="Comma">
      <calculatedColumnFormula>('نرخ '!P2*125000)+(0.75*6700000)</calculatedColumnFormula>
    </tableColumn>
    <tableColumn id="16" xr3:uid="{57B0236B-B45C-4581-A6E1-462F795D7F54}" name="کرمانشاه" dataDxfId="25" dataCellStyle="Comma">
      <calculatedColumnFormula>('نرخ '!Q2*125000)+(0.75*6700000)</calculatedColumnFormula>
    </tableColumn>
    <tableColumn id="17" xr3:uid="{182D08C6-3375-4EA5-8D3A-8BFB38B64132}" name="سپیددشت" dataDxfId="24" dataCellStyle="Comma">
      <calculatedColumnFormula>('نرخ '!R2*125000)+(0.75*6700000)</calculatedColumnFormula>
    </tableColumn>
    <tableColumn id="18" xr3:uid="{29426698-E22B-4923-B098-C100831703F7}" name="سراب دوره" dataDxfId="23" dataCellStyle="Comma">
      <calculatedColumnFormula>('نرخ '!S2*125000)+(0.75*6700000)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0A3591-83A9-491B-9A2B-262F3B34FEC0}" name="Table6" displayName="Table6" ref="A17:R28" totalsRowShown="0" headerRowDxfId="22" dataDxfId="20" headerRowBorderDxfId="21" tableBorderDxfId="19" totalsRowBorderDxfId="18" dataCellStyle="Comma">
  <tableColumns count="18">
    <tableColumn id="1" xr3:uid="{371F58BB-3D1D-49BC-9C7F-C181035A6EB9}" name="شهر" dataDxfId="17"/>
    <tableColumn id="2" xr3:uid="{F5BD2E95-538F-4462-90CE-62B6671D0038}" name="بروجرد" dataDxfId="16" dataCellStyle="Comma">
      <calculatedColumnFormula>('نرخ '!C2*92000)+(0.75*6300000)</calculatedColumnFormula>
    </tableColumn>
    <tableColumn id="3" xr3:uid="{616D6E72-131A-4ED0-9B49-CF6AB4FC136B}" name="اراک " dataDxfId="15" dataCellStyle="Comma">
      <calculatedColumnFormula>('نرخ '!D2*92000)+(0.75*6300000)</calculatedColumnFormula>
    </tableColumn>
    <tableColumn id="4" xr3:uid="{6F308044-AB1E-4BE0-A041-8FE939259DF0}" name="تهران" dataDxfId="14" dataCellStyle="Comma">
      <calculatedColumnFormula>('نرخ '!E2*92000)+(0.75*6300000)</calculatedColumnFormula>
    </tableColumn>
    <tableColumn id="5" xr3:uid="{BA301FA5-1538-4D2D-835D-6E34FB1403F6}" name="خرم آباد" dataDxfId="13" dataCellStyle="Comma">
      <calculatedColumnFormula>('نرخ '!F2*92000)+(0.75*6300000)</calculatedColumnFormula>
    </tableColumn>
    <tableColumn id="6" xr3:uid="{C39646AB-9984-41B0-821D-46A52268C8D6}" name="پلدختر" dataDxfId="12" dataCellStyle="Comma">
      <calculatedColumnFormula>('نرخ '!G2*92000)+(0.75*6300000)</calculatedColumnFormula>
    </tableColumn>
    <tableColumn id="7" xr3:uid="{6720678C-CDA4-4B9B-BB39-BE554B9C5606}" name="اهواز" dataDxfId="11" dataCellStyle="Comma">
      <calculatedColumnFormula>('نرخ '!H2*92000)+(0.75*6300000)</calculatedColumnFormula>
    </tableColumn>
    <tableColumn id="8" xr3:uid="{43C88596-9F6B-456C-9400-CE848A91F31A}" name="دورود" dataDxfId="10" dataCellStyle="Comma">
      <calculatedColumnFormula>('نرخ '!I2*92000)+(0.75*6300000)</calculatedColumnFormula>
    </tableColumn>
    <tableColumn id="9" xr3:uid="{E54FD558-D430-45ED-8A5B-2CDB438C2E0B}" name="ازنا" dataDxfId="9" dataCellStyle="Comma">
      <calculatedColumnFormula>('نرخ '!J2*92000)+(0.75*6300000)</calculatedColumnFormula>
    </tableColumn>
    <tableColumn id="10" xr3:uid="{2BC00488-4092-4BA5-A4B4-69A3131AC44B}" name="الیگودرز" dataDxfId="8" dataCellStyle="Comma">
      <calculatedColumnFormula>('نرخ '!K2*92000)+(0.75*6300000)</calculatedColumnFormula>
    </tableColumn>
    <tableColumn id="11" xr3:uid="{2731752A-35CF-4CBB-AB52-2918D97CC861}" name="اصفهان" dataDxfId="7" dataCellStyle="Comma">
      <calculatedColumnFormula>('نرخ '!L2*92000)+(0.75*6300000)</calculatedColumnFormula>
    </tableColumn>
    <tableColumn id="12" xr3:uid="{F7CAEE5C-6F60-4DB6-B473-570A41C1A33C}" name="سلسله" dataDxfId="6" dataCellStyle="Comma">
      <calculatedColumnFormula>('نرخ '!M2*92000)+(0.75*6300000)</calculatedColumnFormula>
    </tableColumn>
    <tableColumn id="13" xr3:uid="{4BF1E460-0A77-4C00-9023-79540F17A8DA}" name="دلفان" dataDxfId="5" dataCellStyle="Comma">
      <calculatedColumnFormula>('نرخ '!N2*92000)+(0.75*6300000)</calculatedColumnFormula>
    </tableColumn>
    <tableColumn id="14" xr3:uid="{B253CCEC-2C83-4E58-BB60-99CA842789DB}" name="کوهدشت" dataDxfId="4" dataCellStyle="Comma">
      <calculatedColumnFormula>('نرخ '!O2*92000)+(0.75*6300000)</calculatedColumnFormula>
    </tableColumn>
    <tableColumn id="15" xr3:uid="{EE4D55A2-3DFE-4D8F-9517-8E5234728A95}" name="همدان" dataDxfId="3" dataCellStyle="Comma">
      <calculatedColumnFormula>('نرخ '!P2*92000)+(0.75*6300000)</calculatedColumnFormula>
    </tableColumn>
    <tableColumn id="16" xr3:uid="{45B1D559-32A7-45F4-AFF5-797BE974C3C3}" name="کرمانشاه" dataDxfId="2" dataCellStyle="Comma">
      <calculatedColumnFormula>('نرخ '!Q2*92000)+(0.75*6300000)</calculatedColumnFormula>
    </tableColumn>
    <tableColumn id="17" xr3:uid="{3475E6E8-FC14-43F3-9816-43C9B1C08333}" name="سپیددشت" dataDxfId="1" dataCellStyle="Comma">
      <calculatedColumnFormula>('نرخ '!R2*92000)+(0.75*6300000)</calculatedColumnFormula>
    </tableColumn>
    <tableColumn id="18" xr3:uid="{D4A63B30-2006-4DA1-A4D1-CED868BE9FC9}" name="سراب دوره" dataDxfId="0" dataCellStyle="Comma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rightToLeft="1" tabSelected="1" topLeftCell="A16" zoomScale="120" zoomScaleNormal="120" workbookViewId="0">
      <selection activeCell="S12" sqref="S12"/>
    </sheetView>
  </sheetViews>
  <sheetFormatPr defaultRowHeight="15" x14ac:dyDescent="0.25"/>
  <cols>
    <col min="1" max="1" width="6.28515625" customWidth="1"/>
    <col min="2" max="2" width="6.42578125" customWidth="1"/>
    <col min="3" max="3" width="7.42578125" customWidth="1"/>
    <col min="4" max="4" width="8.42578125" customWidth="1"/>
    <col min="5" max="5" width="7.7109375" customWidth="1"/>
    <col min="6" max="6" width="7.42578125" customWidth="1"/>
    <col min="7" max="8" width="7.85546875" customWidth="1"/>
    <col min="9" max="9" width="7.42578125" customWidth="1"/>
    <col min="10" max="10" width="7.140625" customWidth="1"/>
    <col min="11" max="11" width="6.7109375" customWidth="1"/>
    <col min="12" max="12" width="7" customWidth="1"/>
    <col min="13" max="13" width="8.140625" customWidth="1"/>
    <col min="14" max="14" width="9" customWidth="1"/>
    <col min="15" max="15" width="7" customWidth="1"/>
    <col min="16" max="16" width="7.28515625" customWidth="1"/>
    <col min="17" max="17" width="11.85546875" customWidth="1"/>
  </cols>
  <sheetData>
    <row r="1" spans="1:19" ht="28.5" x14ac:dyDescent="0.25">
      <c r="A1" s="191" t="s">
        <v>49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9" s="44" customFormat="1" ht="20.25" x14ac:dyDescent="0.55000000000000004">
      <c r="A2" s="50" t="s">
        <v>23</v>
      </c>
      <c r="B2" s="85" t="s">
        <v>1</v>
      </c>
      <c r="C2" s="87" t="s">
        <v>11</v>
      </c>
      <c r="D2" s="164" t="s">
        <v>12</v>
      </c>
      <c r="E2" s="162" t="s">
        <v>2</v>
      </c>
      <c r="F2" s="94" t="s">
        <v>3</v>
      </c>
      <c r="G2" s="90" t="s">
        <v>16</v>
      </c>
      <c r="H2" s="95" t="s">
        <v>4</v>
      </c>
      <c r="I2" s="89" t="s">
        <v>5</v>
      </c>
      <c r="J2" s="96" t="s">
        <v>6</v>
      </c>
      <c r="K2" s="97" t="s">
        <v>13</v>
      </c>
      <c r="L2" s="91" t="s">
        <v>7</v>
      </c>
      <c r="M2" s="92" t="s">
        <v>8</v>
      </c>
      <c r="N2" s="91" t="s">
        <v>9</v>
      </c>
      <c r="O2" s="93" t="s">
        <v>14</v>
      </c>
      <c r="P2" s="98" t="s">
        <v>15</v>
      </c>
      <c r="Q2" s="101" t="s">
        <v>55</v>
      </c>
      <c r="R2" s="99" t="s">
        <v>36</v>
      </c>
    </row>
    <row r="3" spans="1:19" x14ac:dyDescent="0.25">
      <c r="A3" s="41" t="s">
        <v>2</v>
      </c>
      <c r="B3" s="86">
        <f>('نرخ '!C2*72000)+(0.75*3800000)</f>
        <v>9186000</v>
      </c>
      <c r="C3" s="88">
        <f>('نرخ '!D2*72000)+(0.75*3800000)</f>
        <v>15810000</v>
      </c>
      <c r="D3" s="165">
        <f>('نرخ '!E2*72000)+(0.75*3800000)</f>
        <v>35394000</v>
      </c>
      <c r="E3" s="163"/>
      <c r="F3" s="86">
        <f>('نرخ '!G2*72000)+(0.75*3800000)</f>
        <v>11202000</v>
      </c>
      <c r="G3" s="86">
        <f>('نرخ '!H2*72000)+(0.75*3800000)</f>
        <v>27114000</v>
      </c>
      <c r="H3" s="86">
        <f>('نرخ '!I2*72000)+(0.75*3800000)</f>
        <v>8898000</v>
      </c>
      <c r="I3" s="86">
        <f>('نرخ '!J2*72000)+(0.75*3800000)</f>
        <v>11922000</v>
      </c>
      <c r="J3" s="86">
        <f>('نرخ '!K2*72000)+(0.75*3800000)</f>
        <v>13578000</v>
      </c>
      <c r="K3" s="86">
        <f>('نرخ '!L2*72000)+(0.75*3800000)</f>
        <v>30210000</v>
      </c>
      <c r="L3" s="86">
        <f>('نرخ '!M2*72000)+(0.75*3800000)</f>
        <v>6522000</v>
      </c>
      <c r="M3" s="86">
        <f>('نرخ '!N2*72000)+(0.75*3800000)</f>
        <v>8898000</v>
      </c>
      <c r="N3" s="86">
        <f>('نرخ '!O2*72000)+(0.75*3800000)</f>
        <v>9402000</v>
      </c>
      <c r="O3" s="86">
        <f>('نرخ '!P2*72000)+(0.75*3800000)</f>
        <v>19410000</v>
      </c>
      <c r="P3" s="86">
        <f>('نرخ '!Q2*72000)+(0.75*3800000)</f>
        <v>16458000</v>
      </c>
      <c r="Q3" s="86">
        <f>('نرخ '!R2*72000)+(0.75*3800000)</f>
        <v>8826000</v>
      </c>
      <c r="R3" s="86">
        <f>('نرخ '!S2*72000)+(0.75*3800000)</f>
        <v>5514000</v>
      </c>
    </row>
    <row r="4" spans="1:19" x14ac:dyDescent="0.25">
      <c r="A4" s="49" t="s">
        <v>3</v>
      </c>
      <c r="B4" s="86">
        <f>('نرخ '!C3*72000)+(0.75*3150000)</f>
        <v>16834500</v>
      </c>
      <c r="C4" s="88">
        <f>('نرخ '!D3*72000)+(0.75*3150000)</f>
        <v>23458500</v>
      </c>
      <c r="D4" s="165">
        <f>('نرخ '!E3*72000)+(0.75*3150000)</f>
        <v>43042500</v>
      </c>
      <c r="E4" s="163">
        <f>('نرخ '!F3*72000)+(0.75*3150000)</f>
        <v>10714500</v>
      </c>
      <c r="F4" s="86"/>
      <c r="G4" s="86">
        <f>('نرخ '!H3*72000)+(0.75*3150000)</f>
        <v>22090500</v>
      </c>
      <c r="H4" s="86">
        <f>('نرخ '!I3*72000)+(0.75*3150000)</f>
        <v>16546500</v>
      </c>
      <c r="I4" s="86">
        <f>('نرخ '!J3*72000)+(0.75*3150000)</f>
        <v>19570500</v>
      </c>
      <c r="J4" s="86">
        <f>('نرخ '!K3*72000)+(0.75*3150000)</f>
        <v>21226500</v>
      </c>
      <c r="K4" s="86">
        <f>('نرخ '!L3*72000)+(0.75*3150000)</f>
        <v>37858500</v>
      </c>
      <c r="L4" s="86">
        <f>('نرخ '!M3*72000)+(0.75*3150000)</f>
        <v>14242500</v>
      </c>
      <c r="M4" s="86">
        <f>('نرخ '!N3*72000)+(0.75*3150000)</f>
        <v>16690500</v>
      </c>
      <c r="N4" s="86">
        <f>('نرخ '!O3*72000)+(0.75*3150000)</f>
        <v>7618500</v>
      </c>
      <c r="O4" s="86">
        <f>('نرخ '!P3*72000)+(0.75*3150000)</f>
        <v>26986500</v>
      </c>
      <c r="P4" s="86">
        <f>('نرخ '!Q3*72000)+(0.75*3150000)</f>
        <v>17266500</v>
      </c>
      <c r="Q4" s="86">
        <f>('نرخ '!R3*72000)+(0.75*3150000)</f>
        <v>16474500</v>
      </c>
      <c r="R4" s="86">
        <f>('نرخ '!S3*72000)+(0.75*3150000)</f>
        <v>8554500</v>
      </c>
    </row>
    <row r="5" spans="1:19" x14ac:dyDescent="0.25">
      <c r="A5" s="41" t="s">
        <v>4</v>
      </c>
      <c r="B5" s="86">
        <f>('نرخ '!C4*72000)+(0.75*3150000)</f>
        <v>6466500</v>
      </c>
      <c r="C5" s="88">
        <f>('نرخ '!D4*72000)+(0.75*3150000)</f>
        <v>13090500</v>
      </c>
      <c r="D5" s="165">
        <f>('نرخ '!E4*72000)+(0.75*3150000)</f>
        <v>32746500</v>
      </c>
      <c r="E5" s="163">
        <f>('نرخ '!F4*72000)+(0.75*3150000)</f>
        <v>8410500</v>
      </c>
      <c r="F5" s="86">
        <f>('نرخ '!G4*72000)+(0.75*3150000)</f>
        <v>16618500</v>
      </c>
      <c r="G5" s="86">
        <f>('نرخ '!H4*72000)+(0.75*3150000)</f>
        <v>32458500</v>
      </c>
      <c r="H5" s="86"/>
      <c r="I5" s="86">
        <f>('نرخ '!J4*72000)+(0.75*3150000)</f>
        <v>5530500</v>
      </c>
      <c r="J5" s="86">
        <f>('نرخ '!K4*72000)+(0.75*3150000)</f>
        <v>7186500</v>
      </c>
      <c r="K5" s="86">
        <f>('نرخ '!L4*72000)+(0.75*3150000)</f>
        <v>23818500</v>
      </c>
      <c r="L5" s="86">
        <f>('نرخ '!M4*72000)+(0.75*3150000)</f>
        <v>11794500</v>
      </c>
      <c r="M5" s="86">
        <f>('نرخ '!N4*72000)+(0.75*3150000)</f>
        <v>14170500</v>
      </c>
      <c r="N5" s="86">
        <f>('نرخ '!O4*72000)+(0.75*3150000)</f>
        <v>14818500</v>
      </c>
      <c r="O5" s="86">
        <f>('نرخ '!P4*72000)+(0.75*3150000)</f>
        <v>16618500</v>
      </c>
      <c r="P5" s="86">
        <f>('نرخ '!Q4*72000)+(0.75*3150000)</f>
        <v>21802500</v>
      </c>
      <c r="Q5" s="86">
        <f>('نرخ '!R4*72000)+(0.75*3150000)</f>
        <v>10354500</v>
      </c>
      <c r="R5" s="86">
        <f>('نرخ '!S4*72000)+(0.75*3150000)</f>
        <v>10930500</v>
      </c>
    </row>
    <row r="6" spans="1:19" x14ac:dyDescent="0.25">
      <c r="A6" s="49" t="s">
        <v>5</v>
      </c>
      <c r="B6" s="86">
        <f>('نرخ '!C5*72000)+(0.75*3150000)</f>
        <v>9490500</v>
      </c>
      <c r="C6" s="88">
        <f>('نرخ '!D5*72000)+(0.75*3150000)</f>
        <v>8986500</v>
      </c>
      <c r="D6" s="165">
        <f>('نرخ '!E5*72000)+(0.75*3150000)</f>
        <v>28642500</v>
      </c>
      <c r="E6" s="163">
        <f>('نرخ '!F5*72000)+(0.75*3150000)</f>
        <v>11434500</v>
      </c>
      <c r="F6" s="86">
        <f>('نرخ '!G5*72000)+(0.75*3150000)</f>
        <v>19570500</v>
      </c>
      <c r="G6" s="86">
        <f>('نرخ '!H5*72000)+(0.75*3150000)</f>
        <v>35554500</v>
      </c>
      <c r="H6" s="86">
        <f>('نرخ '!I5*72000)+(0.75*3150000)</f>
        <v>5530500</v>
      </c>
      <c r="I6" s="86"/>
      <c r="J6" s="86">
        <f>('نرخ '!K5*72000)+(0.75*3150000)</f>
        <v>4306500</v>
      </c>
      <c r="K6" s="86">
        <f>('نرخ '!L5*72000)+(0.75*3150000)</f>
        <v>20938500</v>
      </c>
      <c r="L6" s="86">
        <f>('نرخ '!M5*72000)+(0.75*3150000)</f>
        <v>14890500</v>
      </c>
      <c r="M6" s="86">
        <f>('نرخ '!N5*72000)+(0.75*3150000)</f>
        <v>17266500</v>
      </c>
      <c r="N6" s="86">
        <f>('نرخ '!O5*72000)+(0.75*3150000)</f>
        <v>17842500</v>
      </c>
      <c r="O6" s="86">
        <f>('نرخ '!P5*72000)+(0.75*3150000)</f>
        <v>19714500</v>
      </c>
      <c r="P6" s="86">
        <f>('نرخ '!Q5*72000)+(0.75*3150000)</f>
        <v>24898500</v>
      </c>
      <c r="Q6" s="86">
        <f>('نرخ '!R5*72000)+(0.75*3150000)</f>
        <v>13450500</v>
      </c>
      <c r="R6" s="86">
        <f>('نرخ '!S5*72000)+(0.75*3150000)</f>
        <v>14026500</v>
      </c>
    </row>
    <row r="7" spans="1:19" x14ac:dyDescent="0.25">
      <c r="A7" s="41" t="s">
        <v>6</v>
      </c>
      <c r="B7" s="86">
        <f>('نرخ '!C6*72000)+(0.75*3150000)</f>
        <v>11290500</v>
      </c>
      <c r="C7" s="88">
        <f>('نرخ '!D6*72000)+(0.75*3150000)</f>
        <v>11434500</v>
      </c>
      <c r="D7" s="165">
        <f>('نرخ '!E6*72000)+(0.75*3150000)</f>
        <v>30154500</v>
      </c>
      <c r="E7" s="163">
        <f>('نرخ '!F6*72000)+(0.75*3150000)</f>
        <v>13090500</v>
      </c>
      <c r="F7" s="86">
        <f>('نرخ '!G6*72000)+(0.75*3150000)</f>
        <v>21226500</v>
      </c>
      <c r="G7" s="86">
        <f>('نرخ '!H6*72000)+(0.75*3150000)</f>
        <v>37354500</v>
      </c>
      <c r="H7" s="86">
        <f>('نرخ '!I6*72000)+(0.75*3150000)</f>
        <v>7186500</v>
      </c>
      <c r="I7" s="86">
        <f>('نرخ '!J6*72000)+(0.75*3150000)</f>
        <v>4306500</v>
      </c>
      <c r="J7" s="86"/>
      <c r="K7" s="86">
        <f>('نرخ '!L6*72000)+(0.75*3150000)</f>
        <v>18994500</v>
      </c>
      <c r="L7" s="86">
        <f>('نرخ '!M6*72000)+(0.75*3150000)</f>
        <v>16618500</v>
      </c>
      <c r="M7" s="86">
        <f>('نرخ '!N6*72000)+(0.75*3150000)</f>
        <v>19066500</v>
      </c>
      <c r="N7" s="86">
        <f>('نرخ '!O6*72000)+(0.75*3150000)</f>
        <v>19642500</v>
      </c>
      <c r="O7" s="86">
        <f>('نرخ '!P6*72000)+(0.75*3150000)</f>
        <v>21514500</v>
      </c>
      <c r="P7" s="86">
        <f>('نرخ '!Q6*72000)+(0.75*3150000)</f>
        <v>26626500</v>
      </c>
      <c r="Q7" s="86">
        <f>('نرخ '!R6*72000)+(0.75*3150000)</f>
        <v>15178500</v>
      </c>
      <c r="R7" s="86">
        <f>('نرخ '!S6*72000)+(0.75*3150000)</f>
        <v>15610500</v>
      </c>
      <c r="S7" s="63"/>
    </row>
    <row r="8" spans="1:19" x14ac:dyDescent="0.25">
      <c r="A8" s="49" t="s">
        <v>7</v>
      </c>
      <c r="B8" s="86">
        <f>('نرخ '!C7*72000)+(0.75*3150000)</f>
        <v>12082500</v>
      </c>
      <c r="C8" s="88">
        <f>('نرخ '!D7*72000)+(0.75*3150000)</f>
        <v>18634500</v>
      </c>
      <c r="D8" s="165">
        <f>('نرخ '!E7*72000)+(0.75*3150000)</f>
        <v>38290500</v>
      </c>
      <c r="E8" s="163">
        <f>('نرخ '!F7*72000)+(0.75*3150000)</f>
        <v>6034500</v>
      </c>
      <c r="F8" s="86">
        <f>('نرخ '!G7*72000)+(0.75*3150000)</f>
        <v>14242500</v>
      </c>
      <c r="G8" s="86">
        <f>('نرخ '!H7*72000)+(0.75*3150000)</f>
        <v>30082500</v>
      </c>
      <c r="H8" s="86">
        <f>('نرخ '!I7*72000)+(0.75*3150000)</f>
        <v>11794500</v>
      </c>
      <c r="I8" s="86">
        <f>('نرخ '!J7*72000)+(0.75*3150000)</f>
        <v>14890500</v>
      </c>
      <c r="J8" s="86">
        <f>('نرخ '!K7*72000)+(0.75*3150000)</f>
        <v>16618500</v>
      </c>
      <c r="K8" s="86">
        <f>('نرخ '!L7*72000)+(0.75*3150000)</f>
        <v>33106500</v>
      </c>
      <c r="L8" s="86"/>
      <c r="M8" s="86">
        <f>('نرخ '!N7*72000)+(0.75*3150000)</f>
        <v>5314500</v>
      </c>
      <c r="N8" s="86">
        <f>('نرخ '!O7*72000)+(0.75*3150000)</f>
        <v>12370500</v>
      </c>
      <c r="O8" s="86">
        <f>('نرخ '!P7*72000)+(0.75*3150000)</f>
        <v>17554500</v>
      </c>
      <c r="P8" s="86">
        <f>('نرخ '!Q7*72000)+(0.75*3150000)</f>
        <v>12946500</v>
      </c>
      <c r="Q8" s="86">
        <f>('نرخ '!R7*72000)+(0.75*3150000)</f>
        <v>11722500</v>
      </c>
      <c r="R8" s="86">
        <f>('نرخ '!S7*72000)+(0.75*3150000)</f>
        <v>8554500</v>
      </c>
      <c r="S8" s="63"/>
    </row>
    <row r="9" spans="1:19" x14ac:dyDescent="0.25">
      <c r="A9" s="41" t="s">
        <v>8</v>
      </c>
      <c r="B9" s="86">
        <f>('نرخ '!C8*72000)+(0.75*3150000)</f>
        <v>9562500</v>
      </c>
      <c r="C9" s="88">
        <f>('نرخ '!D8*72000)+(0.75*3150000)</f>
        <v>17482500</v>
      </c>
      <c r="D9" s="165">
        <f>('نرخ '!E8*72000)+(0.75*3150000)</f>
        <v>37138500</v>
      </c>
      <c r="E9" s="163">
        <f>('نرخ '!F8*72000)+(0.75*3150000)</f>
        <v>8410500</v>
      </c>
      <c r="F9" s="86">
        <f>('نرخ '!G8*72000)+(0.75*3150000)</f>
        <v>16690500</v>
      </c>
      <c r="G9" s="86">
        <f>('نرخ '!H8*72000)+(0.75*3150000)</f>
        <v>32458500</v>
      </c>
      <c r="H9" s="86">
        <f>('نرخ '!I8*72000)+(0.75*3150000)</f>
        <v>14170500</v>
      </c>
      <c r="I9" s="86">
        <f>('نرخ '!J8*72000)+(0.75*3150000)</f>
        <v>17266500</v>
      </c>
      <c r="J9" s="86">
        <f>('نرخ '!K8*72000)+(0.75*3150000)</f>
        <v>19066500</v>
      </c>
      <c r="K9" s="86">
        <f>('نرخ '!L8*72000)+(0.75*3150000)</f>
        <v>35482500</v>
      </c>
      <c r="L9" s="86">
        <f>('نرخ '!M8*72000)+(0.75*3150000)</f>
        <v>5314500</v>
      </c>
      <c r="M9" s="86"/>
      <c r="N9" s="86">
        <f>('نرخ '!O8*72000)+(0.75*3150000)</f>
        <v>14746500</v>
      </c>
      <c r="O9" s="86">
        <f>('نرخ '!P8*72000)+(0.75*3150000)</f>
        <v>15970500</v>
      </c>
      <c r="P9" s="86">
        <f>('نرخ '!Q8*72000)+(0.75*3150000)</f>
        <v>9994500</v>
      </c>
      <c r="Q9" s="86">
        <f>('نرخ '!R8*72000)+(0.75*3150000)</f>
        <v>14098500</v>
      </c>
      <c r="R9" s="86">
        <f>('نرخ '!S8*72000)+(0.75*3150000)</f>
        <v>11002500</v>
      </c>
      <c r="S9" s="63"/>
    </row>
    <row r="10" spans="1:19" x14ac:dyDescent="0.25">
      <c r="A10" s="49" t="s">
        <v>9</v>
      </c>
      <c r="B10" s="86">
        <f>('نرخ '!C9*72000)+(0.75*3150000)</f>
        <v>15034500</v>
      </c>
      <c r="C10" s="88">
        <f>('نرخ '!D9*72000)+(0.75*3150000)</f>
        <v>21658500</v>
      </c>
      <c r="D10" s="165">
        <f>('نرخ '!E9*72000)+(0.75*3150000)</f>
        <v>41314500</v>
      </c>
      <c r="E10" s="163">
        <f>('نرخ '!F9*72000)+(0.75*3150000)</f>
        <v>8914500</v>
      </c>
      <c r="F10" s="86">
        <f>('نرخ '!G9*72000)+(0.75*3150000)</f>
        <v>7618500</v>
      </c>
      <c r="G10" s="86">
        <f>('نرخ '!H9*72000)+(0.75*3150000)</f>
        <v>27274500</v>
      </c>
      <c r="H10" s="86">
        <f>('نرخ '!I9*72000)+(0.75*3150000)</f>
        <v>14818500</v>
      </c>
      <c r="I10" s="86">
        <f>('نرخ '!J9*72000)+(0.75*3150000)</f>
        <v>17842500</v>
      </c>
      <c r="J10" s="86">
        <f>('نرخ '!K9*72000)+(0.75*3150000)</f>
        <v>19642500</v>
      </c>
      <c r="K10" s="86">
        <f>('نرخ '!L9*72000)+(0.75*3150000)</f>
        <v>36130500</v>
      </c>
      <c r="L10" s="86">
        <f>('نرخ '!M9*72000)+(0.75*3150000)</f>
        <v>12370500</v>
      </c>
      <c r="M10" s="86">
        <f>('نرخ '!N9*72000)+(0.75*3150000)</f>
        <v>14746500</v>
      </c>
      <c r="N10" s="86"/>
      <c r="O10" s="86">
        <f>('نرخ '!P9*72000)+(0.75*3150000)</f>
        <v>25258500</v>
      </c>
      <c r="P10" s="86">
        <f>('نرخ '!Q9*72000)+(0.75*3150000)</f>
        <v>14890500</v>
      </c>
      <c r="Q10" s="86">
        <f>('نرخ '!R9*72000)+(0.75*3150000)</f>
        <v>14674500</v>
      </c>
      <c r="R10" s="86">
        <f>('نرخ '!S9*72000)+(0.75*3150000)</f>
        <v>6178500</v>
      </c>
      <c r="S10" s="63"/>
    </row>
    <row r="11" spans="1:19" x14ac:dyDescent="0.25">
      <c r="A11" s="41" t="s">
        <v>10</v>
      </c>
      <c r="B11" s="86">
        <f>('نرخ '!C10*72000)+(0.75*3150000)</f>
        <v>11938500</v>
      </c>
      <c r="C11" s="88">
        <f>('نرخ '!D10*72000)+(0.75*3150000)</f>
        <v>18562500</v>
      </c>
      <c r="D11" s="165">
        <f>('نرخ '!E10*72000)+(0.75*3150000)</f>
        <v>38218500</v>
      </c>
      <c r="E11" s="163">
        <f>('نرخ '!F10*72000)+(0.75*3150000)</f>
        <v>8338500</v>
      </c>
      <c r="F11" s="86">
        <f>('نرخ '!G10*72000)+(0.75*3150000)</f>
        <v>16474500</v>
      </c>
      <c r="G11" s="86">
        <f>('نرخ '!H10*72000)+(0.75*3150000)</f>
        <v>32386500</v>
      </c>
      <c r="H11" s="86">
        <f>('نرخ '!I10*72000)+(0.75*3150000)</f>
        <v>10354500</v>
      </c>
      <c r="I11" s="86">
        <f>('نرخ '!J10*72000)+(0.75*3150000)</f>
        <v>13450500</v>
      </c>
      <c r="J11" s="86">
        <f>('نرخ '!K10*72000)+(0.75*3150000)</f>
        <v>15178500</v>
      </c>
      <c r="K11" s="86">
        <f>('نرخ '!L10*72000)+(0.75*3150000)</f>
        <v>31666500</v>
      </c>
      <c r="L11" s="86">
        <f>('نرخ '!M10*72000)+(0.75*3150000)</f>
        <v>11722500</v>
      </c>
      <c r="M11" s="86">
        <f>('نرخ '!N10*72000)+(0.75*3150000)</f>
        <v>14098500</v>
      </c>
      <c r="N11" s="86">
        <f>('نرخ '!O10*72000)+(0.75*3150000)</f>
        <v>14674500</v>
      </c>
      <c r="O11" s="86">
        <f>('نرخ '!P10*72000)+(0.75*3150000)</f>
        <v>22162500</v>
      </c>
      <c r="P11" s="86">
        <f>('نرخ '!Q10*72000)+(0.75*3150000)</f>
        <v>21730500</v>
      </c>
      <c r="Q11" s="86"/>
      <c r="R11" s="86">
        <f>('نرخ '!S10*72000)+(0.75*3150000)</f>
        <v>10858500</v>
      </c>
      <c r="S11" s="63"/>
    </row>
    <row r="12" spans="1:19" x14ac:dyDescent="0.25">
      <c r="A12" s="49" t="s">
        <v>1</v>
      </c>
      <c r="B12" s="86"/>
      <c r="C12" s="88">
        <f>('نرخ '!D11*72000)+(0.75*3150000)</f>
        <v>10786500</v>
      </c>
      <c r="D12" s="165">
        <f>('نرخ '!E11*72000)+(0.75*3150000)</f>
        <v>30370500</v>
      </c>
      <c r="E12" s="163">
        <f>('نرخ '!F11*72000)+(0.75*3150000)</f>
        <v>8698500</v>
      </c>
      <c r="F12" s="86">
        <f>('نرخ '!G11*72000)+(0.75*3150000)</f>
        <v>16834500</v>
      </c>
      <c r="G12" s="86">
        <f>('نرخ '!H11*72000)+(0.75*3150000)</f>
        <v>32890500</v>
      </c>
      <c r="H12" s="86">
        <f>('نرخ '!I11*72000)+(0.75*3150000)</f>
        <v>6466500</v>
      </c>
      <c r="I12" s="86">
        <f>('نرخ '!J11*72000)+(0.75*3150000)</f>
        <v>9490500</v>
      </c>
      <c r="J12" s="86">
        <f>('نرخ '!K11*72000)+(0.75*3150000)</f>
        <v>11290500</v>
      </c>
      <c r="K12" s="86">
        <f>('نرخ '!L11*72000)+(0.75*3150000)</f>
        <v>28066500</v>
      </c>
      <c r="L12" s="86">
        <f>('نرخ '!M11*72000)+(0.75*3150000)</f>
        <v>12082500</v>
      </c>
      <c r="M12" s="86">
        <f>('نرخ '!N11*72000)+(0.75*3150000)</f>
        <v>9562500</v>
      </c>
      <c r="N12" s="86">
        <f>('نرخ '!O11*72000)+(0.75*3150000)</f>
        <v>15034500</v>
      </c>
      <c r="O12" s="86">
        <f>('نرخ '!P11*72000)+(0.75*3150000)</f>
        <v>12442500</v>
      </c>
      <c r="P12" s="86">
        <f>('نرخ '!Q11*72000)+(0.75*3150000)</f>
        <v>17122500</v>
      </c>
      <c r="Q12" s="86">
        <f>('نرخ '!R11*72000)+(0.75*3150000)</f>
        <v>11938500</v>
      </c>
      <c r="R12" s="86">
        <f>('نرخ '!S11*72000)+(0.75*3150000)</f>
        <v>11218500</v>
      </c>
      <c r="S12" s="63"/>
    </row>
    <row r="13" spans="1:19" s="1" customFormat="1" x14ac:dyDescent="0.25">
      <c r="A13" s="47" t="s">
        <v>26</v>
      </c>
      <c r="B13" s="86">
        <f>('نرخ '!C12*72000)+(0.75*3150000)</f>
        <v>11218500</v>
      </c>
      <c r="C13" s="88">
        <f>('نرخ '!D12*72000)+(0.75*3150000)</f>
        <v>17842500</v>
      </c>
      <c r="D13" s="165">
        <f>('نرخ '!E12*72000)+(0.75*3150000)</f>
        <v>37498500</v>
      </c>
      <c r="E13" s="163">
        <f>('نرخ '!F12*72000)+(0.75*3150000)</f>
        <v>5026500</v>
      </c>
      <c r="F13" s="86">
        <f>('نرخ '!G12*72000)+(0.75*3150000)</f>
        <v>8554500</v>
      </c>
      <c r="G13" s="86">
        <f>('نرخ '!H12*72000)+(0.75*3150000)</f>
        <v>27706500</v>
      </c>
      <c r="H13" s="86">
        <f>('نرخ '!I12*72000)+(0.75*3150000)</f>
        <v>10930500</v>
      </c>
      <c r="I13" s="86">
        <f>('نرخ '!J12*72000)+(0.75*3150000)</f>
        <v>14026500</v>
      </c>
      <c r="J13" s="86">
        <f>('نرخ '!K12*72000)+(0.75*3150000)</f>
        <v>15610500</v>
      </c>
      <c r="K13" s="86">
        <f>('نرخ '!L12*72000)+(0.75*3150000)</f>
        <v>32242500</v>
      </c>
      <c r="L13" s="86">
        <f>('نرخ '!M12*72000)+(0.75*3150000)</f>
        <v>8554500</v>
      </c>
      <c r="M13" s="86">
        <f>('نرخ '!N12*72000)+(0.75*3150000)</f>
        <v>11002500</v>
      </c>
      <c r="N13" s="86">
        <f>('نرخ '!O12*72000)+(0.75*3150000)</f>
        <v>6178500</v>
      </c>
      <c r="O13" s="86">
        <f>('نرخ '!P12*72000)+(0.75*3150000)</f>
        <v>21442500</v>
      </c>
      <c r="P13" s="86">
        <f>('نرخ '!Q12*72000)+(0.75*3150000)</f>
        <v>18562500</v>
      </c>
      <c r="Q13" s="86">
        <f>('نرخ '!R12*72000)+(0.75*3150000)</f>
        <v>10858500</v>
      </c>
      <c r="R13" s="86"/>
      <c r="S13" s="63"/>
    </row>
    <row r="14" spans="1:19" ht="22.5" x14ac:dyDescent="0.6">
      <c r="A14" s="5" t="s">
        <v>25</v>
      </c>
      <c r="B14" s="5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63"/>
    </row>
    <row r="15" spans="1:19" ht="22.5" x14ac:dyDescent="0.6">
      <c r="A15" s="5" t="s">
        <v>24</v>
      </c>
      <c r="B15" s="5"/>
      <c r="C15" s="5"/>
      <c r="D15" s="5"/>
      <c r="E15" s="5"/>
      <c r="F15" s="1"/>
      <c r="G15" s="1"/>
      <c r="H15" s="1"/>
      <c r="I15" s="1"/>
      <c r="J15" s="1"/>
      <c r="K15" s="1"/>
      <c r="S15" s="63"/>
    </row>
    <row r="16" spans="1:19" ht="28.5" x14ac:dyDescent="0.25">
      <c r="A16" s="191" t="s">
        <v>50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"/>
      <c r="M16" s="1"/>
      <c r="N16" s="1"/>
      <c r="O16" s="1"/>
      <c r="P16" s="1"/>
    </row>
    <row r="17" spans="1:18" ht="20.25" x14ac:dyDescent="0.55000000000000004">
      <c r="A17" s="102"/>
      <c r="B17" s="104" t="s">
        <v>1</v>
      </c>
      <c r="C17" s="105" t="s">
        <v>11</v>
      </c>
      <c r="D17" s="109" t="s">
        <v>12</v>
      </c>
      <c r="E17" s="110" t="s">
        <v>2</v>
      </c>
      <c r="F17" s="106" t="s">
        <v>3</v>
      </c>
      <c r="G17" s="113" t="s">
        <v>16</v>
      </c>
      <c r="H17" s="114" t="s">
        <v>4</v>
      </c>
      <c r="I17" s="103" t="s">
        <v>5</v>
      </c>
      <c r="J17" s="110" t="s">
        <v>6</v>
      </c>
      <c r="K17" s="112" t="s">
        <v>13</v>
      </c>
      <c r="L17" s="108" t="s">
        <v>7</v>
      </c>
      <c r="M17" s="111" t="s">
        <v>8</v>
      </c>
      <c r="N17" s="108" t="s">
        <v>9</v>
      </c>
      <c r="O17" s="107" t="s">
        <v>14</v>
      </c>
      <c r="P17" s="98" t="s">
        <v>15</v>
      </c>
      <c r="Q17" s="101" t="s">
        <v>55</v>
      </c>
      <c r="R17" s="99" t="s">
        <v>56</v>
      </c>
    </row>
    <row r="18" spans="1:18" x14ac:dyDescent="0.25">
      <c r="A18" s="41" t="s">
        <v>2</v>
      </c>
      <c r="B18" s="86">
        <f>('نرخ '!C2*55000)+(0.75*3000000)</f>
        <v>7090000</v>
      </c>
      <c r="C18" s="86">
        <f>('نرخ '!D2*55000)+(0.75*3000000)</f>
        <v>12150000</v>
      </c>
      <c r="D18" s="86">
        <f>('نرخ '!E2*55000)+(0.75*3000000)</f>
        <v>27110000</v>
      </c>
      <c r="E18" s="86"/>
      <c r="F18" s="86">
        <f>('نرخ '!G2*55000)+(0.75*3000000)</f>
        <v>8630000</v>
      </c>
      <c r="G18" s="86">
        <f>('نرخ '!H2*55000)+(0.75*3000000)</f>
        <v>20785000</v>
      </c>
      <c r="H18" s="86">
        <f>('نرخ '!I2*55000)+(0.75*3000000)</f>
        <v>6870000</v>
      </c>
      <c r="I18" s="86">
        <f>('نرخ '!J2*55000)+(0.75*3000000)</f>
        <v>9180000</v>
      </c>
      <c r="J18" s="86">
        <f>('نرخ '!K2*55000)+(0.75*3000000)</f>
        <v>10445000</v>
      </c>
      <c r="K18" s="86">
        <f>('نرخ '!L2*55000)+(0.75*3000000)</f>
        <v>23150000</v>
      </c>
      <c r="L18" s="86">
        <f>('نرخ '!M2*55000)+(0.75*3000000)</f>
        <v>5055000</v>
      </c>
      <c r="M18" s="86">
        <f>('نرخ '!N2*55000)+(0.75*3000000)</f>
        <v>6870000</v>
      </c>
      <c r="N18" s="86">
        <f>('نرخ '!O2*55000)+(0.75*3000000)</f>
        <v>7255000</v>
      </c>
      <c r="O18" s="86">
        <f>('نرخ '!P2*55000)+(0.75*3000000)</f>
        <v>14900000</v>
      </c>
      <c r="P18" s="86">
        <f>('نرخ '!Q2*55000)+(0.75*3000000)</f>
        <v>12645000</v>
      </c>
      <c r="Q18" s="86">
        <f>('نرخ '!R2*55000)+(0.75*3000000)</f>
        <v>6815000</v>
      </c>
      <c r="R18" s="86">
        <f>('نرخ '!S2*55000)+(0.75*3000000)</f>
        <v>4285000</v>
      </c>
    </row>
    <row r="19" spans="1:18" x14ac:dyDescent="0.25">
      <c r="A19" s="49" t="s">
        <v>3</v>
      </c>
      <c r="B19" s="86">
        <f>('نرخ '!C3*55000)+(0.75*2800000)</f>
        <v>13155000</v>
      </c>
      <c r="C19" s="86">
        <f>('نرخ '!D3*55000)+(0.75*2800000)</f>
        <v>18215000</v>
      </c>
      <c r="D19" s="86">
        <f>('نرخ '!E3*55000)+(0.75*2800000)</f>
        <v>33175000</v>
      </c>
      <c r="E19" s="86">
        <f>('نرخ '!F3*55000)+(0.75*2800000)</f>
        <v>8480000</v>
      </c>
      <c r="F19" s="86"/>
      <c r="G19" s="86">
        <f>('نرخ '!H3*55000)+(0.75*2800000)</f>
        <v>17170000</v>
      </c>
      <c r="H19" s="86">
        <f>('نرخ '!I3*55000)+(0.75*2800000)</f>
        <v>12935000</v>
      </c>
      <c r="I19" s="86">
        <f>('نرخ '!J3*55000)+(0.75*2800000)</f>
        <v>15245000</v>
      </c>
      <c r="J19" s="86">
        <f>('نرخ '!K3*55000)+(0.75*2800000)</f>
        <v>16510000</v>
      </c>
      <c r="K19" s="86">
        <f>('نرخ '!L3*55000)+(0.75*2800000)</f>
        <v>29215000</v>
      </c>
      <c r="L19" s="86">
        <f>('نرخ '!M3*55000)+(0.75*2800000)</f>
        <v>11175000</v>
      </c>
      <c r="M19" s="86">
        <f>('نرخ '!N3*55000)+(0.75*2800000)</f>
        <v>13045000</v>
      </c>
      <c r="N19" s="86">
        <f>('نرخ '!O3*55000)+(0.75*2800000)</f>
        <v>6115000</v>
      </c>
      <c r="O19" s="86">
        <f>('نرخ '!P3*55000)+(0.75*2800000)</f>
        <v>20910000</v>
      </c>
      <c r="P19" s="86">
        <f>('نرخ '!Q3*55000)+(0.75*2800000)</f>
        <v>13485000</v>
      </c>
      <c r="Q19" s="86">
        <f>('نرخ '!R3*55000)+(0.75*2800000)</f>
        <v>12880000</v>
      </c>
      <c r="R19" s="86">
        <f>('نرخ '!S3*55000)+(0.75*2800000)</f>
        <v>6830000</v>
      </c>
    </row>
    <row r="20" spans="1:18" x14ac:dyDescent="0.25">
      <c r="A20" s="41" t="s">
        <v>4</v>
      </c>
      <c r="B20" s="86">
        <f>('نرخ '!C4*55000)+(0.75*2800000)</f>
        <v>5235000</v>
      </c>
      <c r="C20" s="86">
        <f>('نرخ '!D4*55000)+(0.75*2800000)</f>
        <v>10295000</v>
      </c>
      <c r="D20" s="86">
        <f>('نرخ '!E4*55000)+(0.75*2800000)</f>
        <v>25310000</v>
      </c>
      <c r="E20" s="86">
        <f>('نرخ '!F4*55000)+(0.75*2800000)</f>
        <v>6720000</v>
      </c>
      <c r="F20" s="86">
        <f>('نرخ '!G4*55000)+(0.75*2800000)</f>
        <v>12990000</v>
      </c>
      <c r="G20" s="86">
        <f>('نرخ '!H4*55000)+(0.75*2800000)</f>
        <v>25090000</v>
      </c>
      <c r="H20" s="86"/>
      <c r="I20" s="86">
        <f>('نرخ '!J4*55000)+(0.75*2800000)</f>
        <v>4520000</v>
      </c>
      <c r="J20" s="86">
        <f>('نرخ '!K4*55000)+(0.75*2800000)</f>
        <v>5785000</v>
      </c>
      <c r="K20" s="86">
        <f>('نرخ '!L4*55000)+(0.75*2800000)</f>
        <v>18490000</v>
      </c>
      <c r="L20" s="86">
        <f>('نرخ '!M4*55000)+(0.75*2800000)</f>
        <v>9305000</v>
      </c>
      <c r="M20" s="86">
        <f>('نرخ '!N4*55000)+(0.75*2800000)</f>
        <v>11120000</v>
      </c>
      <c r="N20" s="86">
        <f>('نرخ '!O4*55000)+(0.75*2800000)</f>
        <v>11615000</v>
      </c>
      <c r="O20" s="86">
        <f>('نرخ '!P4*55000)+(0.75*2800000)</f>
        <v>12990000</v>
      </c>
      <c r="P20" s="86">
        <f>('نرخ '!Q4*55000)+(0.75*2800000)</f>
        <v>16950000</v>
      </c>
      <c r="Q20" s="86">
        <f>('نرخ '!R4*55000)+(0.75*2800000)</f>
        <v>8205000</v>
      </c>
      <c r="R20" s="86">
        <f>('نرخ '!S4*55000)+(0.75*2800000)</f>
        <v>8645000</v>
      </c>
    </row>
    <row r="21" spans="1:18" x14ac:dyDescent="0.25">
      <c r="A21" s="49" t="s">
        <v>5</v>
      </c>
      <c r="B21" s="86">
        <f>('نرخ '!C5*55000)+(0.75*2800000)</f>
        <v>7545000</v>
      </c>
      <c r="C21" s="86">
        <f>('نرخ '!D5*55000)+(0.75*2800000)</f>
        <v>7160000</v>
      </c>
      <c r="D21" s="86">
        <f>('نرخ '!E5*55000)+(0.75*2800000)</f>
        <v>22175000</v>
      </c>
      <c r="E21" s="86">
        <f>('نرخ '!F5*55000)+(0.75*2800000)</f>
        <v>9030000</v>
      </c>
      <c r="F21" s="86">
        <f>('نرخ '!G5*55000)+(0.75*2800000)</f>
        <v>15245000</v>
      </c>
      <c r="G21" s="86">
        <f>('نرخ '!H5*55000)+(0.75*2800000)</f>
        <v>27455000</v>
      </c>
      <c r="H21" s="86">
        <f>('نرخ '!I5*55000)+(0.75*2800000)</f>
        <v>4520000</v>
      </c>
      <c r="I21" s="86"/>
      <c r="J21" s="86">
        <f>('نرخ '!K5*55000)+(0.75*2800000)</f>
        <v>3585000</v>
      </c>
      <c r="K21" s="86">
        <f>('نرخ '!L5*55000)+(0.75*2800000)</f>
        <v>16290000</v>
      </c>
      <c r="L21" s="86">
        <f>('نرخ '!M5*55000)+(0.75*2800000)</f>
        <v>11670000</v>
      </c>
      <c r="M21" s="86">
        <f>('نرخ '!N5*55000)+(0.75*2800000)</f>
        <v>13485000</v>
      </c>
      <c r="N21" s="86">
        <f>('نرخ '!O5*55000)+(0.75*2800000)</f>
        <v>13925000</v>
      </c>
      <c r="O21" s="86">
        <f>('نرخ '!P5*55000)+(0.75*2800000)</f>
        <v>15355000</v>
      </c>
      <c r="P21" s="86">
        <f>('نرخ '!Q5*55000)+(0.75*2800000)</f>
        <v>19315000</v>
      </c>
      <c r="Q21" s="86">
        <f>('نرخ '!R5*55000)+(0.75*2800000)</f>
        <v>10570000</v>
      </c>
      <c r="R21" s="86">
        <f>('نرخ '!S5*55000)+(0.75*2800000)</f>
        <v>11010000</v>
      </c>
    </row>
    <row r="22" spans="1:18" x14ac:dyDescent="0.25">
      <c r="A22" s="41" t="s">
        <v>6</v>
      </c>
      <c r="B22" s="86">
        <f>('نرخ '!C6*55000)+(0.75*2800000)</f>
        <v>8920000</v>
      </c>
      <c r="C22" s="86">
        <f>('نرخ '!D6*55000)+(0.75*2800000)</f>
        <v>9030000</v>
      </c>
      <c r="D22" s="86">
        <f>('نرخ '!E6*55000)+(0.75*2800000)</f>
        <v>23330000</v>
      </c>
      <c r="E22" s="86">
        <f>('نرخ '!F6*55000)+(0.75*2800000)</f>
        <v>10295000</v>
      </c>
      <c r="F22" s="86">
        <f>('نرخ '!G6*55000)+(0.75*2800000)</f>
        <v>16510000</v>
      </c>
      <c r="G22" s="86">
        <f>('نرخ '!H6*55000)+(0.75*2800000)</f>
        <v>28830000</v>
      </c>
      <c r="H22" s="86">
        <f>('نرخ '!I6*55000)+(0.75*2800000)</f>
        <v>5785000</v>
      </c>
      <c r="I22" s="86">
        <f>('نرخ '!J6*55000)+(0.75*2800000)</f>
        <v>3585000</v>
      </c>
      <c r="J22" s="86"/>
      <c r="K22" s="86">
        <f>('نرخ '!L6*55000)+(0.75*2800000)</f>
        <v>14805000</v>
      </c>
      <c r="L22" s="86">
        <f>('نرخ '!M6*55000)+(0.75*2800000)</f>
        <v>12990000</v>
      </c>
      <c r="M22" s="86">
        <f>('نرخ '!N6*55000)+(0.75*2800000)</f>
        <v>14860000</v>
      </c>
      <c r="N22" s="86">
        <f>('نرخ '!O6*55000)+(0.75*2800000)</f>
        <v>15300000</v>
      </c>
      <c r="O22" s="86">
        <f>('نرخ '!P6*55000)+(0.75*2800000)</f>
        <v>16730000</v>
      </c>
      <c r="P22" s="86">
        <f>('نرخ '!Q6*55000)+(0.75*2800000)</f>
        <v>20635000</v>
      </c>
      <c r="Q22" s="86">
        <f>('نرخ '!R6*55000)+(0.75*2800000)</f>
        <v>11890000</v>
      </c>
      <c r="R22" s="86">
        <f>('نرخ '!S6*55000)+(0.75*2800000)</f>
        <v>12220000</v>
      </c>
    </row>
    <row r="23" spans="1:18" x14ac:dyDescent="0.25">
      <c r="A23" s="49" t="s">
        <v>7</v>
      </c>
      <c r="B23" s="86">
        <f>('نرخ '!C7*55000)+(0.75*2800000)</f>
        <v>9525000</v>
      </c>
      <c r="C23" s="86">
        <f>('نرخ '!D7*55000)+(0.75*2800000)</f>
        <v>14530000</v>
      </c>
      <c r="D23" s="86">
        <f>('نرخ '!E7*55000)+(0.75*2800000)</f>
        <v>29545000</v>
      </c>
      <c r="E23" s="86">
        <f>('نرخ '!F7*55000)+(0.75*2800000)</f>
        <v>4905000</v>
      </c>
      <c r="F23" s="86">
        <f>('نرخ '!G7*55000)+(0.75*2800000)</f>
        <v>11175000</v>
      </c>
      <c r="G23" s="86">
        <f>('نرخ '!H7*55000)+(0.75*2800000)</f>
        <v>23275000</v>
      </c>
      <c r="H23" s="86">
        <f>('نرخ '!I7*55000)+(0.75*2800000)</f>
        <v>9305000</v>
      </c>
      <c r="I23" s="86">
        <f>('نرخ '!J7*55000)+(0.75*2800000)</f>
        <v>11670000</v>
      </c>
      <c r="J23" s="86">
        <f>('نرخ '!K7*55000)+(0.75*2800000)</f>
        <v>12990000</v>
      </c>
      <c r="K23" s="86">
        <f>('نرخ '!L7*55000)+(0.75*2800000)</f>
        <v>25585000</v>
      </c>
      <c r="L23" s="86"/>
      <c r="M23" s="86">
        <f>('نرخ '!N7*55000)+(0.75*2800000)</f>
        <v>4355000</v>
      </c>
      <c r="N23" s="86">
        <f>('نرخ '!O7*55000)+(0.75*2800000)</f>
        <v>9745000</v>
      </c>
      <c r="O23" s="86">
        <f>('نرخ '!P7*55000)+(0.75*2800000)</f>
        <v>13705000</v>
      </c>
      <c r="P23" s="86">
        <f>('نرخ '!Q7*55000)+(0.75*2800000)</f>
        <v>10185000</v>
      </c>
      <c r="Q23" s="86">
        <f>('نرخ '!R7*55000)+(0.75*2800000)</f>
        <v>9250000</v>
      </c>
      <c r="R23" s="86">
        <f>('نرخ '!S7*55000)+(0.75*2800000)</f>
        <v>6830000</v>
      </c>
    </row>
    <row r="24" spans="1:18" x14ac:dyDescent="0.25">
      <c r="A24" s="41" t="s">
        <v>8</v>
      </c>
      <c r="B24" s="86">
        <f>('نرخ '!C8*55000)+(0.75*2800000)</f>
        <v>7600000</v>
      </c>
      <c r="C24" s="86">
        <f>('نرخ '!D8*55000)+(0.75*2800000)</f>
        <v>13650000</v>
      </c>
      <c r="D24" s="86">
        <f>('نرخ '!E8*55000)+(0.75*2800000)</f>
        <v>28665000</v>
      </c>
      <c r="E24" s="86">
        <f>('نرخ '!F8*55000)+(0.75*2800000)</f>
        <v>6720000</v>
      </c>
      <c r="F24" s="86">
        <f>('نرخ '!G8*55000)+(0.75*2800000)</f>
        <v>13045000</v>
      </c>
      <c r="G24" s="86">
        <f>('نرخ '!H8*55000)+(0.75*2800000)</f>
        <v>25090000</v>
      </c>
      <c r="H24" s="86">
        <f>('نرخ '!I8*55000)+(0.75*2800000)</f>
        <v>11120000</v>
      </c>
      <c r="I24" s="86">
        <f>('نرخ '!J8*55000)+(0.75*2800000)</f>
        <v>13485000</v>
      </c>
      <c r="J24" s="86">
        <f>('نرخ '!K8*55000)+(0.75*2800000)</f>
        <v>14860000</v>
      </c>
      <c r="K24" s="86">
        <f>('نرخ '!L8*55000)+(0.75*2800000)</f>
        <v>27400000</v>
      </c>
      <c r="L24" s="86">
        <f>('نرخ '!M8*55000)+(0.75*2800000)</f>
        <v>4355000</v>
      </c>
      <c r="M24" s="86"/>
      <c r="N24" s="86">
        <f>('نرخ '!O8*55000)+(0.75*2800000)</f>
        <v>11560000</v>
      </c>
      <c r="O24" s="86">
        <f>('نرخ '!P8*55000)+(0.75*2800000)</f>
        <v>12495000</v>
      </c>
      <c r="P24" s="86">
        <f>('نرخ '!Q8*55000)+(0.75*2800000)</f>
        <v>7930000</v>
      </c>
      <c r="Q24" s="86">
        <f>('نرخ '!R8*55000)+(0.75*2800000)</f>
        <v>11065000</v>
      </c>
      <c r="R24" s="86">
        <f>('نرخ '!S8*55000)+(0.75*2800000)</f>
        <v>8700000</v>
      </c>
    </row>
    <row r="25" spans="1:18" x14ac:dyDescent="0.25">
      <c r="A25" s="49" t="s">
        <v>9</v>
      </c>
      <c r="B25" s="86">
        <f>('نرخ '!C9*55000)+(0.75*2800000)</f>
        <v>11780000</v>
      </c>
      <c r="C25" s="86">
        <f>('نرخ '!D9*55000)+(0.75*2800000)</f>
        <v>16840000</v>
      </c>
      <c r="D25" s="86">
        <f>('نرخ '!E9*55000)+(0.75*2800000)</f>
        <v>31855000</v>
      </c>
      <c r="E25" s="86">
        <f>('نرخ '!F9*55000)+(0.75*2800000)</f>
        <v>7105000</v>
      </c>
      <c r="F25" s="86">
        <f>('نرخ '!G9*55000)+(0.75*2800000)</f>
        <v>6115000</v>
      </c>
      <c r="G25" s="86">
        <f>('نرخ '!H9*55000)+(0.75*2800000)</f>
        <v>21130000</v>
      </c>
      <c r="H25" s="86">
        <f>('نرخ '!I9*55000)+(0.75*2800000)</f>
        <v>11615000</v>
      </c>
      <c r="I25" s="86">
        <f>('نرخ '!J9*55000)+(0.75*2800000)</f>
        <v>13925000</v>
      </c>
      <c r="J25" s="86">
        <f>('نرخ '!K9*55000)+(0.75*2800000)</f>
        <v>15300000</v>
      </c>
      <c r="K25" s="86">
        <f>('نرخ '!L9*55000)+(0.75*2800000)</f>
        <v>27895000</v>
      </c>
      <c r="L25" s="86">
        <f>('نرخ '!M9*55000)+(0.75*2800000)</f>
        <v>9745000</v>
      </c>
      <c r="M25" s="86">
        <f>('نرخ '!N9*55000)+(0.75*2800000)</f>
        <v>11560000</v>
      </c>
      <c r="N25" s="86"/>
      <c r="O25" s="86">
        <f>('نرخ '!P9*55000)+(0.75*2800000)</f>
        <v>19590000</v>
      </c>
      <c r="P25" s="86">
        <f>('نرخ '!Q9*55000)+(0.75*2800000)</f>
        <v>11670000</v>
      </c>
      <c r="Q25" s="86">
        <f>('نرخ '!R9*55000)+(0.75*2800000)</f>
        <v>11505000</v>
      </c>
      <c r="R25" s="86">
        <f>('نرخ '!S9*55000)+(0.75*2800000)</f>
        <v>5015000</v>
      </c>
    </row>
    <row r="26" spans="1:18" x14ac:dyDescent="0.25">
      <c r="A26" s="41" t="s">
        <v>10</v>
      </c>
      <c r="B26" s="86">
        <f>('نرخ '!C10*55000)+(0.75*2800000)</f>
        <v>9415000</v>
      </c>
      <c r="C26" s="86">
        <f>('نرخ '!D10*55000)+(0.75*2800000)</f>
        <v>14475000</v>
      </c>
      <c r="D26" s="86">
        <f>('نرخ '!E10*55000)+(0.75*2800000)</f>
        <v>29490000</v>
      </c>
      <c r="E26" s="86">
        <f>('نرخ '!F10*55000)+(0.75*2800000)</f>
        <v>6665000</v>
      </c>
      <c r="F26" s="86">
        <f>('نرخ '!G10*55000)+(0.75*2800000)</f>
        <v>12880000</v>
      </c>
      <c r="G26" s="86">
        <f>('نرخ '!H10*55000)+(0.75*2800000)</f>
        <v>25035000</v>
      </c>
      <c r="H26" s="86">
        <f>('نرخ '!I10*55000)+(0.75*2800000)</f>
        <v>8205000</v>
      </c>
      <c r="I26" s="86">
        <f>('نرخ '!J10*55000)+(0.75*2800000)</f>
        <v>10570000</v>
      </c>
      <c r="J26" s="86">
        <f>('نرخ '!K10*55000)+(0.75*2800000)</f>
        <v>11890000</v>
      </c>
      <c r="K26" s="86">
        <f>('نرخ '!L10*55000)+(0.75*2800000)</f>
        <v>24485000</v>
      </c>
      <c r="L26" s="86">
        <f>('نرخ '!M10*55000)+(0.75*2800000)</f>
        <v>9250000</v>
      </c>
      <c r="M26" s="86">
        <f>('نرخ '!N10*55000)+(0.75*2800000)</f>
        <v>11065000</v>
      </c>
      <c r="N26" s="86">
        <f>('نرخ '!O10*55000)+(0.75*2800000)</f>
        <v>11505000</v>
      </c>
      <c r="O26" s="86">
        <f>('نرخ '!P10*55000)+(0.75*2800000)</f>
        <v>17225000</v>
      </c>
      <c r="P26" s="86">
        <f>('نرخ '!Q10*55000)+(0.75*2800000)</f>
        <v>16895000</v>
      </c>
      <c r="Q26" s="86"/>
      <c r="R26" s="86">
        <f>('نرخ '!S10*55000)+(0.75*2800000)</f>
        <v>8590000</v>
      </c>
    </row>
    <row r="27" spans="1:18" x14ac:dyDescent="0.25">
      <c r="A27" s="49" t="s">
        <v>1</v>
      </c>
      <c r="B27" s="86"/>
      <c r="C27" s="86">
        <f>('نرخ '!D11*55000)+(0.75*2800000)</f>
        <v>8535000</v>
      </c>
      <c r="D27" s="86">
        <f>('نرخ '!E11*55000)+(0.75*2800000)</f>
        <v>23495000</v>
      </c>
      <c r="E27" s="86">
        <f>('نرخ '!F11*55000)+(0.75*2800000)</f>
        <v>6940000</v>
      </c>
      <c r="F27" s="86">
        <f>('نرخ '!G11*55000)+(0.75*2800000)</f>
        <v>13155000</v>
      </c>
      <c r="G27" s="86">
        <f>('نرخ '!H11*55000)+(0.75*2800000)</f>
        <v>25420000</v>
      </c>
      <c r="H27" s="86">
        <f>('نرخ '!I11*55000)+(0.75*2800000)</f>
        <v>5235000</v>
      </c>
      <c r="I27" s="86">
        <f>('نرخ '!J11*55000)+(0.75*2800000)</f>
        <v>7545000</v>
      </c>
      <c r="J27" s="86">
        <f>('نرخ '!K11*55000)+(0.75*2800000)</f>
        <v>8920000</v>
      </c>
      <c r="K27" s="86">
        <f>('نرخ '!L11*55000)+(0.75*2800000)</f>
        <v>21735000</v>
      </c>
      <c r="L27" s="86">
        <f>('نرخ '!M11*55000)+(0.75*2800000)</f>
        <v>9525000</v>
      </c>
      <c r="M27" s="86">
        <f>('نرخ '!N11*55000)+(0.75*2800000)</f>
        <v>7600000</v>
      </c>
      <c r="N27" s="86">
        <f>('نرخ '!O11*55000)+(0.75*2800000)</f>
        <v>11780000</v>
      </c>
      <c r="O27" s="86">
        <f>('نرخ '!P11*55000)+(0.75*2800000)</f>
        <v>9800000</v>
      </c>
      <c r="P27" s="86">
        <f>('نرخ '!Q11*55000)+(0.75*2800000)</f>
        <v>13375000</v>
      </c>
      <c r="Q27" s="86">
        <f>('نرخ '!R11*55000)+(0.75*2800000)</f>
        <v>9415000</v>
      </c>
      <c r="R27" s="86">
        <f>('نرخ '!S11*55000)+(0.75*2800000)</f>
        <v>8865000</v>
      </c>
    </row>
    <row r="28" spans="1:18" s="1" customFormat="1" x14ac:dyDescent="0.25">
      <c r="A28" s="47" t="s">
        <v>26</v>
      </c>
      <c r="B28" s="86">
        <f>('نرخ '!C12*55000)+(0.75*2800000)</f>
        <v>8865000</v>
      </c>
      <c r="C28" s="86">
        <f>('نرخ '!D12*55000)+(0.75*2800000)</f>
        <v>13925000</v>
      </c>
      <c r="D28" s="86">
        <f>('نرخ '!E12*55000)+(0.75*2800000)</f>
        <v>28940000</v>
      </c>
      <c r="E28" s="86">
        <f>('نرخ '!F12*55000)+(0.75*2800000)</f>
        <v>4135000</v>
      </c>
      <c r="F28" s="86">
        <f>('نرخ '!G12*55000)+(0.75*2800000)</f>
        <v>6830000</v>
      </c>
      <c r="G28" s="86">
        <f>('نرخ '!H12*55000)+(0.75*2800000)</f>
        <v>21460000</v>
      </c>
      <c r="H28" s="86">
        <f>('نرخ '!I12*55000)+(0.75*2800000)</f>
        <v>8645000</v>
      </c>
      <c r="I28" s="86">
        <f>('نرخ '!J12*55000)+(0.75*2800000)</f>
        <v>11010000</v>
      </c>
      <c r="J28" s="86">
        <f>('نرخ '!K12*55000)+(0.75*2800000)</f>
        <v>12220000</v>
      </c>
      <c r="K28" s="86">
        <f>('نرخ '!L12*55000)+(0.75*2800000)</f>
        <v>24925000</v>
      </c>
      <c r="L28" s="86">
        <f>('نرخ '!M12*55000)+(0.75*2800000)</f>
        <v>6830000</v>
      </c>
      <c r="M28" s="86">
        <f>('نرخ '!N12*55000)+(0.75*2800000)</f>
        <v>8700000</v>
      </c>
      <c r="N28" s="86">
        <f>('نرخ '!O12*55000)+(0.75*2800000)</f>
        <v>5015000</v>
      </c>
      <c r="O28" s="86">
        <f>('نرخ '!P12*55000)+(0.75*2800000)</f>
        <v>16675000</v>
      </c>
      <c r="P28" s="86">
        <f>('نرخ '!Q12*55000)+(0.75*2800000)</f>
        <v>14475000</v>
      </c>
      <c r="Q28" s="86">
        <f>('نرخ '!R12*55000)+(0.75*2800000)</f>
        <v>8590000</v>
      </c>
      <c r="R28" s="86"/>
    </row>
    <row r="29" spans="1:18" ht="22.5" x14ac:dyDescent="0.6">
      <c r="A29" s="5" t="s">
        <v>25</v>
      </c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</row>
    <row r="30" spans="1:18" ht="22.5" x14ac:dyDescent="0.6">
      <c r="A30" s="5" t="s">
        <v>24</v>
      </c>
      <c r="B30" s="5"/>
      <c r="C30" s="5"/>
      <c r="D30" s="5"/>
      <c r="E30" s="5"/>
      <c r="F30" s="1"/>
      <c r="G30" s="1"/>
      <c r="H30" s="1"/>
      <c r="I30" s="1"/>
      <c r="J30" s="1"/>
      <c r="K30" s="1"/>
      <c r="L30" s="1"/>
    </row>
    <row r="32" spans="1:18" x14ac:dyDescent="0.25">
      <c r="C32" s="63"/>
      <c r="D32" s="42"/>
      <c r="E32" s="63"/>
      <c r="F32" s="63"/>
      <c r="G32" s="63"/>
      <c r="H32" s="63"/>
    </row>
    <row r="33" spans="17:17" x14ac:dyDescent="0.25">
      <c r="Q33" s="1"/>
    </row>
  </sheetData>
  <mergeCells count="2">
    <mergeCell ref="A1:K1"/>
    <mergeCell ref="A16:K16"/>
  </mergeCells>
  <pageMargins left="0.23622047244094491" right="0.15748031496062992" top="0.74803149606299213" bottom="0.74803149606299213" header="0.23622047244094491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4"/>
  <sheetViews>
    <sheetView rightToLeft="1" zoomScale="90" zoomScaleNormal="90" workbookViewId="0">
      <selection activeCell="P8" sqref="P8"/>
    </sheetView>
  </sheetViews>
  <sheetFormatPr defaultRowHeight="15" x14ac:dyDescent="0.25"/>
  <cols>
    <col min="1" max="1" width="6.140625" customWidth="1"/>
    <col min="3" max="3" width="14.42578125" customWidth="1"/>
    <col min="4" max="4" width="14.7109375" customWidth="1"/>
    <col min="8" max="8" width="11.140625" customWidth="1"/>
  </cols>
  <sheetData>
    <row r="1" spans="1:19" x14ac:dyDescent="0.25">
      <c r="A1" s="38" t="s">
        <v>0</v>
      </c>
      <c r="B1" s="38"/>
      <c r="C1" s="37" t="s">
        <v>1</v>
      </c>
      <c r="D1" s="37" t="s">
        <v>11</v>
      </c>
      <c r="E1" s="37" t="s">
        <v>12</v>
      </c>
      <c r="F1" s="37" t="s">
        <v>2</v>
      </c>
      <c r="G1" s="37" t="s">
        <v>3</v>
      </c>
      <c r="H1" s="37" t="s">
        <v>16</v>
      </c>
      <c r="I1" s="37" t="s">
        <v>4</v>
      </c>
      <c r="J1" s="37" t="s">
        <v>5</v>
      </c>
      <c r="K1" s="37" t="s">
        <v>6</v>
      </c>
      <c r="L1" s="37" t="s">
        <v>13</v>
      </c>
      <c r="M1" s="37" t="s">
        <v>7</v>
      </c>
      <c r="N1" s="37" t="s">
        <v>8</v>
      </c>
      <c r="O1" s="37" t="s">
        <v>9</v>
      </c>
      <c r="P1" s="37" t="s">
        <v>14</v>
      </c>
      <c r="Q1" s="37" t="s">
        <v>15</v>
      </c>
      <c r="R1" s="37" t="s">
        <v>10</v>
      </c>
      <c r="S1" s="81" t="s">
        <v>36</v>
      </c>
    </row>
    <row r="2" spans="1:19" ht="22.5" x14ac:dyDescent="0.6">
      <c r="A2" s="2">
        <v>1</v>
      </c>
      <c r="B2" s="3" t="s">
        <v>2</v>
      </c>
      <c r="C2" s="78">
        <v>88</v>
      </c>
      <c r="D2" s="80">
        <v>180</v>
      </c>
      <c r="E2" s="78">
        <v>452</v>
      </c>
      <c r="F2" s="40">
        <v>0</v>
      </c>
      <c r="G2" s="78">
        <v>116</v>
      </c>
      <c r="H2" s="80">
        <v>337</v>
      </c>
      <c r="I2" s="78">
        <v>84</v>
      </c>
      <c r="J2" s="80">
        <v>126</v>
      </c>
      <c r="K2" s="78">
        <v>149</v>
      </c>
      <c r="L2" s="80">
        <v>380</v>
      </c>
      <c r="M2" s="78">
        <v>51</v>
      </c>
      <c r="N2" s="80">
        <v>84</v>
      </c>
      <c r="O2" s="78">
        <v>91</v>
      </c>
      <c r="P2" s="80">
        <v>230</v>
      </c>
      <c r="Q2" s="78">
        <v>189</v>
      </c>
      <c r="R2" s="80">
        <v>83</v>
      </c>
      <c r="S2" s="78">
        <v>37</v>
      </c>
    </row>
    <row r="3" spans="1:19" ht="22.5" x14ac:dyDescent="0.6">
      <c r="A3" s="2">
        <v>2</v>
      </c>
      <c r="B3" s="3" t="s">
        <v>3</v>
      </c>
      <c r="C3" s="78">
        <v>201</v>
      </c>
      <c r="D3" s="80">
        <v>293</v>
      </c>
      <c r="E3" s="78">
        <v>565</v>
      </c>
      <c r="F3" s="80">
        <v>116</v>
      </c>
      <c r="G3" s="4">
        <v>0</v>
      </c>
      <c r="H3" s="80">
        <v>274</v>
      </c>
      <c r="I3" s="78">
        <v>197</v>
      </c>
      <c r="J3" s="80">
        <v>239</v>
      </c>
      <c r="K3" s="78">
        <v>262</v>
      </c>
      <c r="L3" s="80">
        <v>493</v>
      </c>
      <c r="M3" s="78">
        <v>165</v>
      </c>
      <c r="N3" s="80">
        <v>199</v>
      </c>
      <c r="O3" s="78">
        <v>73</v>
      </c>
      <c r="P3" s="80">
        <v>342</v>
      </c>
      <c r="Q3" s="78">
        <v>207</v>
      </c>
      <c r="R3" s="80">
        <v>196</v>
      </c>
      <c r="S3" s="78">
        <v>86</v>
      </c>
    </row>
    <row r="4" spans="1:19" ht="22.5" x14ac:dyDescent="0.6">
      <c r="A4" s="2">
        <v>3</v>
      </c>
      <c r="B4" s="3" t="s">
        <v>4</v>
      </c>
      <c r="C4" s="78">
        <v>57</v>
      </c>
      <c r="D4" s="80">
        <v>149</v>
      </c>
      <c r="E4" s="78">
        <v>422</v>
      </c>
      <c r="F4" s="80">
        <v>84</v>
      </c>
      <c r="G4" s="78">
        <v>198</v>
      </c>
      <c r="H4" s="80">
        <v>418</v>
      </c>
      <c r="I4" s="4"/>
      <c r="J4" s="80">
        <v>44</v>
      </c>
      <c r="K4" s="78">
        <v>67</v>
      </c>
      <c r="L4" s="80">
        <v>298</v>
      </c>
      <c r="M4" s="78">
        <v>131</v>
      </c>
      <c r="N4" s="80">
        <v>164</v>
      </c>
      <c r="O4" s="78">
        <v>173</v>
      </c>
      <c r="P4" s="80">
        <v>198</v>
      </c>
      <c r="Q4" s="78">
        <v>270</v>
      </c>
      <c r="R4" s="80">
        <v>111</v>
      </c>
      <c r="S4" s="78">
        <v>119</v>
      </c>
    </row>
    <row r="5" spans="1:19" ht="22.5" x14ac:dyDescent="0.6">
      <c r="A5" s="2">
        <v>4</v>
      </c>
      <c r="B5" s="3" t="s">
        <v>5</v>
      </c>
      <c r="C5" s="78">
        <v>99</v>
      </c>
      <c r="D5" s="80">
        <v>92</v>
      </c>
      <c r="E5" s="78">
        <v>365</v>
      </c>
      <c r="F5" s="80">
        <v>126</v>
      </c>
      <c r="G5" s="78">
        <v>239</v>
      </c>
      <c r="H5" s="80">
        <v>461</v>
      </c>
      <c r="I5" s="78">
        <v>44</v>
      </c>
      <c r="J5" s="40"/>
      <c r="K5" s="78">
        <v>27</v>
      </c>
      <c r="L5" s="80">
        <v>258</v>
      </c>
      <c r="M5" s="78">
        <v>174</v>
      </c>
      <c r="N5" s="80">
        <v>207</v>
      </c>
      <c r="O5" s="78">
        <v>215</v>
      </c>
      <c r="P5" s="80">
        <v>241</v>
      </c>
      <c r="Q5" s="78">
        <v>313</v>
      </c>
      <c r="R5" s="80">
        <v>154</v>
      </c>
      <c r="S5" s="78">
        <v>162</v>
      </c>
    </row>
    <row r="6" spans="1:19" ht="22.5" x14ac:dyDescent="0.6">
      <c r="A6" s="2">
        <v>5</v>
      </c>
      <c r="B6" s="3" t="s">
        <v>6</v>
      </c>
      <c r="C6" s="78">
        <v>124</v>
      </c>
      <c r="D6" s="80">
        <v>126</v>
      </c>
      <c r="E6" s="78">
        <v>386</v>
      </c>
      <c r="F6" s="80">
        <v>149</v>
      </c>
      <c r="G6" s="78">
        <v>262</v>
      </c>
      <c r="H6" s="80">
        <v>486</v>
      </c>
      <c r="I6" s="78">
        <v>67</v>
      </c>
      <c r="J6" s="80">
        <v>27</v>
      </c>
      <c r="K6" s="4"/>
      <c r="L6" s="80">
        <v>231</v>
      </c>
      <c r="M6" s="78">
        <v>198</v>
      </c>
      <c r="N6" s="80">
        <v>232</v>
      </c>
      <c r="O6" s="78">
        <v>240</v>
      </c>
      <c r="P6" s="80">
        <v>266</v>
      </c>
      <c r="Q6" s="78">
        <v>337</v>
      </c>
      <c r="R6" s="80">
        <v>178</v>
      </c>
      <c r="S6" s="78">
        <v>184</v>
      </c>
    </row>
    <row r="7" spans="1:19" ht="22.5" x14ac:dyDescent="0.6">
      <c r="A7" s="2">
        <v>6</v>
      </c>
      <c r="B7" s="3" t="s">
        <v>7</v>
      </c>
      <c r="C7" s="78">
        <v>135</v>
      </c>
      <c r="D7" s="80">
        <v>226</v>
      </c>
      <c r="E7" s="78">
        <v>499</v>
      </c>
      <c r="F7" s="80">
        <v>51</v>
      </c>
      <c r="G7" s="78">
        <v>165</v>
      </c>
      <c r="H7" s="80">
        <v>385</v>
      </c>
      <c r="I7" s="78">
        <v>131</v>
      </c>
      <c r="J7" s="80">
        <v>174</v>
      </c>
      <c r="K7" s="78">
        <v>198</v>
      </c>
      <c r="L7" s="80">
        <v>427</v>
      </c>
      <c r="M7" s="4"/>
      <c r="N7" s="80">
        <v>41</v>
      </c>
      <c r="O7" s="78">
        <v>139</v>
      </c>
      <c r="P7" s="80">
        <v>211</v>
      </c>
      <c r="Q7" s="78">
        <v>147</v>
      </c>
      <c r="R7" s="80">
        <v>130</v>
      </c>
      <c r="S7" s="78">
        <v>86</v>
      </c>
    </row>
    <row r="8" spans="1:19" ht="22.5" x14ac:dyDescent="0.6">
      <c r="A8" s="2">
        <v>7</v>
      </c>
      <c r="B8" s="3" t="s">
        <v>8</v>
      </c>
      <c r="C8" s="78">
        <v>100</v>
      </c>
      <c r="D8" s="80">
        <v>210</v>
      </c>
      <c r="E8" s="78">
        <v>483</v>
      </c>
      <c r="F8" s="80">
        <v>84</v>
      </c>
      <c r="G8" s="78">
        <v>199</v>
      </c>
      <c r="H8" s="80">
        <v>418</v>
      </c>
      <c r="I8" s="78">
        <v>164</v>
      </c>
      <c r="J8" s="80">
        <v>207</v>
      </c>
      <c r="K8" s="78">
        <v>232</v>
      </c>
      <c r="L8" s="80">
        <v>460</v>
      </c>
      <c r="M8" s="78">
        <v>41</v>
      </c>
      <c r="N8" s="40"/>
      <c r="O8" s="78">
        <v>172</v>
      </c>
      <c r="P8" s="80">
        <v>189</v>
      </c>
      <c r="Q8" s="78">
        <v>106</v>
      </c>
      <c r="R8" s="80">
        <v>163</v>
      </c>
      <c r="S8" s="78">
        <v>120</v>
      </c>
    </row>
    <row r="9" spans="1:19" ht="22.5" x14ac:dyDescent="0.6">
      <c r="A9" s="2">
        <v>8</v>
      </c>
      <c r="B9" s="3" t="s">
        <v>9</v>
      </c>
      <c r="C9" s="78">
        <v>176</v>
      </c>
      <c r="D9" s="80">
        <v>268</v>
      </c>
      <c r="E9" s="78">
        <v>541</v>
      </c>
      <c r="F9" s="80">
        <v>91</v>
      </c>
      <c r="G9" s="78">
        <v>73</v>
      </c>
      <c r="H9" s="80">
        <v>346</v>
      </c>
      <c r="I9" s="78">
        <v>173</v>
      </c>
      <c r="J9" s="80">
        <v>215</v>
      </c>
      <c r="K9" s="78">
        <v>240</v>
      </c>
      <c r="L9" s="80">
        <v>469</v>
      </c>
      <c r="M9" s="78">
        <v>139</v>
      </c>
      <c r="N9" s="80">
        <v>172</v>
      </c>
      <c r="O9" s="4"/>
      <c r="P9" s="80">
        <v>318</v>
      </c>
      <c r="Q9" s="78">
        <v>174</v>
      </c>
      <c r="R9" s="80">
        <v>171</v>
      </c>
      <c r="S9" s="78">
        <v>53</v>
      </c>
    </row>
    <row r="10" spans="1:19" ht="22.5" x14ac:dyDescent="0.6">
      <c r="A10" s="2">
        <v>9</v>
      </c>
      <c r="B10" s="3" t="s">
        <v>10</v>
      </c>
      <c r="C10" s="78">
        <v>133</v>
      </c>
      <c r="D10" s="80">
        <v>225</v>
      </c>
      <c r="E10" s="78">
        <v>498</v>
      </c>
      <c r="F10" s="80">
        <v>83</v>
      </c>
      <c r="G10" s="78">
        <v>196</v>
      </c>
      <c r="H10" s="80">
        <v>417</v>
      </c>
      <c r="I10" s="78">
        <v>111</v>
      </c>
      <c r="J10" s="80">
        <v>154</v>
      </c>
      <c r="K10" s="78">
        <v>178</v>
      </c>
      <c r="L10" s="80">
        <v>407</v>
      </c>
      <c r="M10" s="78">
        <v>130</v>
      </c>
      <c r="N10" s="80">
        <v>163</v>
      </c>
      <c r="O10" s="78">
        <v>171</v>
      </c>
      <c r="P10" s="80">
        <v>275</v>
      </c>
      <c r="Q10" s="78">
        <v>269</v>
      </c>
      <c r="R10" s="39"/>
      <c r="S10" s="78">
        <v>118</v>
      </c>
    </row>
    <row r="11" spans="1:19" ht="22.5" x14ac:dyDescent="0.6">
      <c r="A11" s="2">
        <v>10</v>
      </c>
      <c r="B11" s="3" t="s">
        <v>1</v>
      </c>
      <c r="C11" s="4">
        <v>0</v>
      </c>
      <c r="D11" s="80">
        <v>117</v>
      </c>
      <c r="E11" s="78">
        <v>389</v>
      </c>
      <c r="F11" s="80">
        <v>88</v>
      </c>
      <c r="G11" s="78">
        <v>201</v>
      </c>
      <c r="H11" s="80">
        <v>424</v>
      </c>
      <c r="I11" s="78">
        <v>57</v>
      </c>
      <c r="J11" s="80">
        <v>99</v>
      </c>
      <c r="K11" s="78">
        <v>124</v>
      </c>
      <c r="L11" s="80">
        <v>357</v>
      </c>
      <c r="M11" s="78">
        <v>135</v>
      </c>
      <c r="N11" s="80">
        <v>100</v>
      </c>
      <c r="O11" s="78">
        <v>176</v>
      </c>
      <c r="P11" s="80">
        <v>140</v>
      </c>
      <c r="Q11" s="78">
        <v>205</v>
      </c>
      <c r="R11" s="80">
        <v>133</v>
      </c>
      <c r="S11" s="78">
        <v>123</v>
      </c>
    </row>
    <row r="12" spans="1:19" ht="22.5" x14ac:dyDescent="0.6">
      <c r="A12" s="2">
        <v>11</v>
      </c>
      <c r="B12" s="3" t="s">
        <v>26</v>
      </c>
      <c r="C12" s="80">
        <v>123</v>
      </c>
      <c r="D12" s="80">
        <v>215</v>
      </c>
      <c r="E12" s="83">
        <v>488</v>
      </c>
      <c r="F12" s="80">
        <v>37</v>
      </c>
      <c r="G12" s="80">
        <v>86</v>
      </c>
      <c r="H12" s="80">
        <v>352</v>
      </c>
      <c r="I12" s="80">
        <v>119</v>
      </c>
      <c r="J12" s="80">
        <v>162</v>
      </c>
      <c r="K12" s="80">
        <v>184</v>
      </c>
      <c r="L12" s="80">
        <v>415</v>
      </c>
      <c r="M12" s="80">
        <v>86</v>
      </c>
      <c r="N12" s="80">
        <v>120</v>
      </c>
      <c r="O12" s="79">
        <v>53</v>
      </c>
      <c r="P12" s="80">
        <v>265</v>
      </c>
      <c r="Q12" s="80">
        <v>225</v>
      </c>
      <c r="R12" s="80">
        <v>118</v>
      </c>
      <c r="S12" s="82"/>
    </row>
    <row r="17" spans="1:14" ht="22.5" x14ac:dyDescent="0.6">
      <c r="A17" s="238" t="s">
        <v>37</v>
      </c>
      <c r="B17" s="238"/>
      <c r="C17" s="238"/>
      <c r="D17" s="238"/>
      <c r="E17" s="238"/>
      <c r="F17" s="238"/>
      <c r="G17" s="238"/>
      <c r="H17" s="238"/>
      <c r="I17" s="238"/>
      <c r="J17" s="238"/>
      <c r="L17" s="1"/>
      <c r="M17" s="1"/>
      <c r="N17" s="1"/>
    </row>
    <row r="18" spans="1:14" ht="25.5" customHeight="1" x14ac:dyDescent="0.6">
      <c r="A18" s="53" t="s">
        <v>33</v>
      </c>
      <c r="B18" s="53"/>
      <c r="C18" s="53"/>
      <c r="D18" s="64"/>
      <c r="E18" s="51"/>
      <c r="F18" s="51"/>
      <c r="G18" s="51"/>
      <c r="H18" s="51"/>
      <c r="I18" s="51"/>
      <c r="J18" s="52"/>
      <c r="L18" s="1"/>
      <c r="M18" s="1"/>
      <c r="N18" s="1"/>
    </row>
    <row r="19" spans="1:14" ht="22.5" customHeight="1" x14ac:dyDescent="0.25">
      <c r="A19" s="201" t="s">
        <v>18</v>
      </c>
      <c r="B19" s="201"/>
      <c r="C19" s="84">
        <v>6700000</v>
      </c>
      <c r="D19" s="130">
        <v>72000</v>
      </c>
      <c r="E19" s="130"/>
      <c r="F19" s="130"/>
      <c r="G19" s="130"/>
      <c r="H19" s="229"/>
      <c r="I19" s="229"/>
      <c r="J19" s="229"/>
      <c r="L19" s="1"/>
      <c r="M19" s="1"/>
      <c r="N19" s="1"/>
    </row>
    <row r="20" spans="1:14" ht="22.5" customHeight="1" x14ac:dyDescent="0.25">
      <c r="A20" s="199" t="s">
        <v>19</v>
      </c>
      <c r="B20" s="200"/>
      <c r="C20" s="84">
        <v>5700000</v>
      </c>
      <c r="D20" s="130"/>
      <c r="E20" s="130"/>
      <c r="F20" s="130"/>
      <c r="G20" s="130"/>
      <c r="H20" s="229"/>
      <c r="I20" s="229"/>
      <c r="J20" s="229"/>
      <c r="L20" s="1"/>
      <c r="M20" s="1"/>
      <c r="N20" s="1"/>
    </row>
    <row r="21" spans="1:14" s="63" customFormat="1" ht="22.5" customHeight="1" x14ac:dyDescent="0.25">
      <c r="A21" s="199" t="s">
        <v>35</v>
      </c>
      <c r="B21" s="200"/>
      <c r="C21" s="84">
        <v>3800000</v>
      </c>
      <c r="D21" s="130"/>
      <c r="E21" s="130"/>
      <c r="F21" s="130"/>
      <c r="G21" s="130"/>
      <c r="H21" s="229"/>
      <c r="I21" s="229"/>
      <c r="J21" s="229"/>
    </row>
    <row r="22" spans="1:14" ht="22.5" customHeight="1" x14ac:dyDescent="0.25">
      <c r="A22" s="199" t="s">
        <v>20</v>
      </c>
      <c r="B22" s="200"/>
      <c r="C22" s="84">
        <v>3150000</v>
      </c>
      <c r="D22" s="130"/>
      <c r="E22" s="130"/>
      <c r="F22" s="130"/>
      <c r="G22" s="130"/>
      <c r="H22" s="229"/>
      <c r="I22" s="229"/>
      <c r="J22" s="229"/>
      <c r="L22" s="1"/>
      <c r="M22" s="1"/>
      <c r="N22" s="68"/>
    </row>
    <row r="23" spans="1:14" ht="20.25" x14ac:dyDescent="0.55000000000000004">
      <c r="A23" s="45" t="s">
        <v>21</v>
      </c>
      <c r="B23" s="45"/>
      <c r="C23" s="46"/>
      <c r="D23" s="45"/>
      <c r="E23" s="45"/>
      <c r="F23" s="45"/>
      <c r="G23" s="45"/>
      <c r="H23" s="45"/>
      <c r="I23" s="9"/>
      <c r="J23" s="9"/>
      <c r="L23" s="1"/>
      <c r="M23" s="1"/>
      <c r="N23" s="1"/>
    </row>
    <row r="24" spans="1:14" ht="20.25" x14ac:dyDescent="0.55000000000000004">
      <c r="A24" s="45" t="s">
        <v>27</v>
      </c>
      <c r="B24" s="45"/>
      <c r="C24" s="45"/>
      <c r="D24" s="45"/>
      <c r="E24" s="45"/>
      <c r="F24" s="45"/>
      <c r="G24" s="45"/>
      <c r="H24" s="45"/>
      <c r="I24" s="9"/>
      <c r="J24" s="9"/>
      <c r="L24" s="1"/>
      <c r="M24" s="1"/>
      <c r="N24" s="1"/>
    </row>
    <row r="25" spans="1:14" ht="20.25" x14ac:dyDescent="0.55000000000000004">
      <c r="A25" s="198" t="s">
        <v>43</v>
      </c>
      <c r="B25" s="198"/>
      <c r="C25" s="198"/>
      <c r="D25" s="198"/>
      <c r="E25" s="198"/>
      <c r="F25" s="198"/>
      <c r="G25" s="198"/>
      <c r="H25" s="198"/>
      <c r="I25" s="198"/>
      <c r="J25" s="198"/>
      <c r="L25" s="1"/>
      <c r="M25" s="1"/>
      <c r="N25" s="1"/>
    </row>
    <row r="26" spans="1:14" ht="25.5" x14ac:dyDescent="0.7">
      <c r="A26" s="33"/>
      <c r="B26" s="33"/>
      <c r="C26" s="55"/>
      <c r="D26" s="34"/>
      <c r="E26" s="34"/>
      <c r="F26" s="34"/>
      <c r="G26" s="34"/>
      <c r="H26" s="32"/>
      <c r="I26" s="29"/>
      <c r="J26" s="29"/>
      <c r="L26" s="1"/>
      <c r="M26" s="1"/>
      <c r="N26" s="1"/>
    </row>
    <row r="27" spans="1:14" ht="25.5" customHeight="1" x14ac:dyDescent="0.6">
      <c r="A27" s="238" t="s">
        <v>38</v>
      </c>
      <c r="B27" s="238"/>
      <c r="C27" s="238"/>
      <c r="D27" s="238"/>
      <c r="E27" s="238"/>
      <c r="F27" s="238"/>
      <c r="G27" s="238"/>
      <c r="H27" s="238"/>
      <c r="I27" s="238"/>
      <c r="J27" s="238"/>
      <c r="L27" s="1"/>
      <c r="M27" s="1"/>
      <c r="N27" s="1"/>
    </row>
    <row r="28" spans="1:14" ht="25.5" x14ac:dyDescent="0.25">
      <c r="A28" s="65" t="s">
        <v>30</v>
      </c>
      <c r="B28" s="66"/>
      <c r="C28" s="67"/>
      <c r="D28" s="230" t="s">
        <v>31</v>
      </c>
      <c r="E28" s="231"/>
      <c r="F28" s="231"/>
      <c r="G28" s="231"/>
      <c r="H28" s="231"/>
      <c r="I28" s="231"/>
      <c r="J28" s="232"/>
      <c r="L28" s="1"/>
      <c r="M28" s="1"/>
      <c r="N28" s="1"/>
    </row>
    <row r="29" spans="1:14" ht="25.5" x14ac:dyDescent="0.25">
      <c r="A29" s="199" t="s">
        <v>18</v>
      </c>
      <c r="B29" s="200"/>
      <c r="C29" s="71">
        <v>6300000</v>
      </c>
      <c r="D29" s="131">
        <v>55000</v>
      </c>
      <c r="E29" s="132"/>
      <c r="F29" s="132"/>
      <c r="G29" s="133"/>
      <c r="H29" s="220"/>
      <c r="I29" s="221"/>
      <c r="J29" s="222"/>
      <c r="L29" s="1"/>
      <c r="M29" s="1"/>
      <c r="N29" s="1"/>
    </row>
    <row r="30" spans="1:14" ht="25.5" x14ac:dyDescent="0.25">
      <c r="A30" s="199" t="s">
        <v>19</v>
      </c>
      <c r="B30" s="200"/>
      <c r="C30" s="72">
        <v>4750000</v>
      </c>
      <c r="D30" s="134"/>
      <c r="E30" s="135"/>
      <c r="F30" s="135"/>
      <c r="G30" s="136"/>
      <c r="H30" s="223"/>
      <c r="I30" s="224"/>
      <c r="J30" s="225"/>
      <c r="L30" s="1"/>
      <c r="M30" s="1"/>
      <c r="N30" s="1"/>
    </row>
    <row r="31" spans="1:14" s="63" customFormat="1" ht="25.5" x14ac:dyDescent="0.25">
      <c r="A31" s="199" t="s">
        <v>35</v>
      </c>
      <c r="B31" s="200"/>
      <c r="C31" s="72">
        <v>3000000</v>
      </c>
      <c r="D31" s="134"/>
      <c r="E31" s="135"/>
      <c r="F31" s="135"/>
      <c r="G31" s="136"/>
      <c r="H31" s="223"/>
      <c r="I31" s="224"/>
      <c r="J31" s="225"/>
    </row>
    <row r="32" spans="1:14" ht="25.5" x14ac:dyDescent="0.25">
      <c r="A32" s="199" t="s">
        <v>20</v>
      </c>
      <c r="B32" s="200"/>
      <c r="C32" s="71">
        <v>2800000</v>
      </c>
      <c r="D32" s="137"/>
      <c r="E32" s="138"/>
      <c r="F32" s="138"/>
      <c r="G32" s="139"/>
      <c r="H32" s="226"/>
      <c r="I32" s="227"/>
      <c r="J32" s="228"/>
      <c r="L32" s="1"/>
      <c r="M32" s="1"/>
      <c r="N32" s="6"/>
    </row>
    <row r="33" spans="1:14" ht="25.5" x14ac:dyDescent="0.7">
      <c r="A33" s="15"/>
      <c r="B33" s="13"/>
      <c r="C33" s="11"/>
      <c r="D33" s="11"/>
      <c r="E33" s="11"/>
      <c r="F33" s="11"/>
      <c r="G33" s="12"/>
      <c r="H33" s="10"/>
      <c r="I33" s="9"/>
      <c r="J33" s="9"/>
      <c r="L33" s="1"/>
      <c r="M33" s="1"/>
      <c r="N33" s="1"/>
    </row>
    <row r="34" spans="1:14" ht="22.5" x14ac:dyDescent="0.6">
      <c r="A34" s="8" t="s">
        <v>21</v>
      </c>
      <c r="B34" s="8"/>
      <c r="C34" s="13"/>
      <c r="D34" s="8"/>
      <c r="E34" s="8"/>
      <c r="F34" s="8"/>
      <c r="G34" s="8"/>
      <c r="H34" s="9"/>
      <c r="I34" s="9"/>
      <c r="J34" s="9"/>
    </row>
    <row r="35" spans="1:14" ht="20.25" x14ac:dyDescent="0.55000000000000004">
      <c r="A35" s="45" t="s">
        <v>27</v>
      </c>
      <c r="B35" s="45"/>
      <c r="C35" s="45"/>
      <c r="D35" s="45"/>
      <c r="E35" s="45"/>
      <c r="F35" s="45"/>
      <c r="G35" s="45"/>
      <c r="H35" s="45"/>
      <c r="I35" s="9"/>
      <c r="J35" s="9"/>
    </row>
    <row r="36" spans="1:14" ht="20.25" x14ac:dyDescent="0.55000000000000004">
      <c r="A36" s="198" t="s">
        <v>44</v>
      </c>
      <c r="B36" s="198"/>
      <c r="C36" s="198"/>
      <c r="D36" s="198"/>
      <c r="E36" s="198"/>
      <c r="F36" s="198"/>
      <c r="G36" s="198"/>
      <c r="H36" s="198"/>
      <c r="I36" s="198"/>
      <c r="J36" s="198"/>
    </row>
    <row r="37" spans="1:14" ht="25.5" x14ac:dyDescent="0.7">
      <c r="A37" s="13"/>
      <c r="B37" s="13"/>
      <c r="C37" s="14"/>
      <c r="D37" s="11"/>
      <c r="E37" s="11"/>
      <c r="F37" s="11"/>
      <c r="G37" s="11"/>
      <c r="H37" s="10"/>
      <c r="I37" s="9"/>
      <c r="J37" s="9"/>
    </row>
    <row r="38" spans="1:14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</row>
    <row r="39" spans="1:14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</row>
    <row r="40" spans="1:14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4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</row>
    <row r="42" spans="1:14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</row>
    <row r="43" spans="1:14" ht="22.5" x14ac:dyDescent="0.6">
      <c r="A43" s="239" t="s">
        <v>39</v>
      </c>
      <c r="B43" s="239"/>
      <c r="C43" s="239"/>
      <c r="D43" s="239"/>
      <c r="E43" s="239"/>
      <c r="F43" s="239"/>
      <c r="G43" s="239"/>
      <c r="H43" s="239"/>
      <c r="I43" s="239"/>
      <c r="J43" s="239"/>
    </row>
    <row r="44" spans="1:14" ht="25.5" x14ac:dyDescent="0.7">
      <c r="A44" s="241" t="s">
        <v>32</v>
      </c>
      <c r="B44" s="241"/>
      <c r="C44" s="241"/>
      <c r="D44" s="242" t="s">
        <v>31</v>
      </c>
      <c r="E44" s="243"/>
      <c r="F44" s="243"/>
      <c r="G44" s="243"/>
      <c r="H44" s="243"/>
      <c r="I44" s="243"/>
      <c r="J44" s="244"/>
    </row>
    <row r="45" spans="1:14" ht="25.5" x14ac:dyDescent="0.7">
      <c r="A45" s="236" t="s">
        <v>18</v>
      </c>
      <c r="B45" s="237"/>
      <c r="C45" s="69">
        <v>9800000</v>
      </c>
      <c r="D45" s="144">
        <v>102000</v>
      </c>
      <c r="E45" s="144"/>
      <c r="F45" s="144"/>
      <c r="G45" s="145"/>
      <c r="H45" s="211"/>
      <c r="I45" s="212"/>
      <c r="J45" s="213"/>
    </row>
    <row r="46" spans="1:14" ht="25.5" x14ac:dyDescent="0.7">
      <c r="A46" s="236" t="s">
        <v>19</v>
      </c>
      <c r="B46" s="237"/>
      <c r="C46" s="70">
        <v>8500000</v>
      </c>
      <c r="D46" s="146"/>
      <c r="E46" s="146"/>
      <c r="F46" s="146"/>
      <c r="G46" s="147"/>
      <c r="H46" s="214"/>
      <c r="I46" s="215"/>
      <c r="J46" s="216"/>
    </row>
    <row r="47" spans="1:14" s="63" customFormat="1" ht="25.5" x14ac:dyDescent="0.7">
      <c r="A47" s="236" t="s">
        <v>35</v>
      </c>
      <c r="B47" s="237"/>
      <c r="C47" s="70">
        <v>5300000</v>
      </c>
      <c r="D47" s="146"/>
      <c r="E47" s="146"/>
      <c r="F47" s="146"/>
      <c r="G47" s="147"/>
      <c r="H47" s="214"/>
      <c r="I47" s="215"/>
      <c r="J47" s="216"/>
    </row>
    <row r="48" spans="1:14" ht="25.5" x14ac:dyDescent="0.7">
      <c r="A48" s="236" t="s">
        <v>20</v>
      </c>
      <c r="B48" s="237"/>
      <c r="C48" s="70">
        <v>4550000</v>
      </c>
      <c r="D48" s="146"/>
      <c r="E48" s="146"/>
      <c r="F48" s="146"/>
      <c r="G48" s="147"/>
      <c r="H48" s="214"/>
      <c r="I48" s="215"/>
      <c r="J48" s="216"/>
    </row>
    <row r="49" spans="1:10" ht="22.5" customHeight="1" x14ac:dyDescent="0.6">
      <c r="A49" s="28" t="s">
        <v>21</v>
      </c>
      <c r="B49" s="28"/>
      <c r="C49" s="33"/>
      <c r="D49" s="28"/>
      <c r="E49" s="28"/>
      <c r="F49" s="28"/>
      <c r="G49" s="28"/>
      <c r="H49" s="29"/>
      <c r="I49" s="29"/>
      <c r="J49" s="29"/>
    </row>
    <row r="50" spans="1:10" ht="20.25" x14ac:dyDescent="0.55000000000000004">
      <c r="A50" s="56" t="s">
        <v>27</v>
      </c>
      <c r="B50" s="56"/>
      <c r="C50" s="56"/>
      <c r="D50" s="56"/>
      <c r="E50" s="56"/>
      <c r="F50" s="56"/>
      <c r="G50" s="56"/>
      <c r="H50" s="56"/>
      <c r="I50" s="17"/>
      <c r="J50" s="17"/>
    </row>
    <row r="51" spans="1:10" ht="20.25" x14ac:dyDescent="0.55000000000000004">
      <c r="A51" s="240" t="s">
        <v>45</v>
      </c>
      <c r="B51" s="240"/>
      <c r="C51" s="240"/>
      <c r="D51" s="240"/>
      <c r="E51" s="240"/>
      <c r="F51" s="240"/>
      <c r="G51" s="240"/>
      <c r="H51" s="240"/>
      <c r="I51" s="240"/>
      <c r="J51" s="240"/>
    </row>
    <row r="52" spans="1:10" ht="25.5" x14ac:dyDescent="0.7">
      <c r="A52" s="59"/>
      <c r="B52" s="59"/>
      <c r="C52" s="60"/>
      <c r="D52" s="61"/>
      <c r="E52" s="61"/>
      <c r="F52" s="61"/>
      <c r="G52" s="61"/>
      <c r="H52" s="62"/>
      <c r="I52" s="58"/>
      <c r="J52" s="58"/>
    </row>
    <row r="53" spans="1:10" ht="25.5" customHeight="1" x14ac:dyDescent="0.6">
      <c r="A53" s="239" t="s">
        <v>40</v>
      </c>
      <c r="B53" s="239"/>
      <c r="C53" s="239"/>
      <c r="D53" s="239"/>
      <c r="E53" s="239"/>
      <c r="F53" s="239"/>
      <c r="G53" s="239"/>
      <c r="H53" s="239"/>
      <c r="I53" s="239"/>
      <c r="J53" s="239"/>
    </row>
    <row r="54" spans="1:10" ht="25.5" x14ac:dyDescent="0.7">
      <c r="A54" s="30" t="s">
        <v>30</v>
      </c>
      <c r="B54" s="30"/>
      <c r="C54" s="31"/>
      <c r="D54" s="245" t="s">
        <v>31</v>
      </c>
      <c r="E54" s="246"/>
      <c r="F54" s="246"/>
      <c r="G54" s="246"/>
      <c r="H54" s="246"/>
      <c r="I54" s="246"/>
      <c r="J54" s="247"/>
    </row>
    <row r="55" spans="1:10" ht="25.5" x14ac:dyDescent="0.25">
      <c r="A55" s="236" t="s">
        <v>18</v>
      </c>
      <c r="B55" s="237"/>
      <c r="C55" s="70">
        <v>8500000</v>
      </c>
      <c r="D55" s="148">
        <v>80000</v>
      </c>
      <c r="E55" s="140"/>
      <c r="F55" s="140"/>
      <c r="G55" s="141"/>
      <c r="H55" s="211"/>
      <c r="I55" s="212"/>
      <c r="J55" s="213"/>
    </row>
    <row r="56" spans="1:10" ht="25.5" x14ac:dyDescent="0.25">
      <c r="A56" s="236" t="s">
        <v>19</v>
      </c>
      <c r="B56" s="237"/>
      <c r="C56" s="73">
        <v>7600000</v>
      </c>
      <c r="D56" s="149"/>
      <c r="E56" s="142"/>
      <c r="F56" s="142"/>
      <c r="G56" s="143"/>
      <c r="H56" s="214"/>
      <c r="I56" s="215"/>
      <c r="J56" s="216"/>
    </row>
    <row r="57" spans="1:10" s="63" customFormat="1" ht="25.5" x14ac:dyDescent="0.25">
      <c r="A57" s="236" t="s">
        <v>35</v>
      </c>
      <c r="B57" s="237"/>
      <c r="C57" s="73">
        <v>5000000</v>
      </c>
      <c r="D57" s="149"/>
      <c r="E57" s="142"/>
      <c r="F57" s="142"/>
      <c r="G57" s="143"/>
      <c r="H57" s="214"/>
      <c r="I57" s="215"/>
      <c r="J57" s="216"/>
    </row>
    <row r="58" spans="1:10" ht="25.5" x14ac:dyDescent="0.25">
      <c r="A58" s="236" t="s">
        <v>20</v>
      </c>
      <c r="B58" s="237"/>
      <c r="C58" s="70">
        <v>4200000</v>
      </c>
      <c r="D58" s="150"/>
      <c r="E58" s="151"/>
      <c r="F58" s="151"/>
      <c r="G58" s="152"/>
      <c r="H58" s="217"/>
      <c r="I58" s="218"/>
      <c r="J58" s="219"/>
    </row>
    <row r="59" spans="1:10" ht="25.5" x14ac:dyDescent="0.7">
      <c r="A59" s="36"/>
      <c r="B59" s="33"/>
      <c r="C59" s="34"/>
      <c r="D59" s="34"/>
      <c r="E59" s="34"/>
      <c r="F59" s="34"/>
      <c r="G59" s="35"/>
      <c r="H59" s="32"/>
      <c r="I59" s="29"/>
      <c r="J59" s="29"/>
    </row>
    <row r="60" spans="1:10" ht="22.5" x14ac:dyDescent="0.6">
      <c r="A60" s="28" t="s">
        <v>21</v>
      </c>
      <c r="B60" s="28"/>
      <c r="C60" s="33"/>
      <c r="D60" s="28"/>
      <c r="E60" s="28"/>
      <c r="F60" s="28"/>
      <c r="G60" s="28"/>
      <c r="H60" s="29"/>
      <c r="I60" s="29"/>
      <c r="J60" s="29"/>
    </row>
    <row r="61" spans="1:10" ht="20.25" x14ac:dyDescent="0.55000000000000004">
      <c r="A61" s="56" t="s">
        <v>27</v>
      </c>
      <c r="B61" s="56"/>
      <c r="C61" s="56"/>
      <c r="D61" s="56"/>
      <c r="E61" s="56"/>
      <c r="F61" s="56"/>
      <c r="G61" s="56"/>
      <c r="H61" s="56"/>
      <c r="I61" s="17"/>
      <c r="J61" s="17"/>
    </row>
    <row r="62" spans="1:10" ht="20.25" x14ac:dyDescent="0.55000000000000004">
      <c r="A62" s="240" t="s">
        <v>46</v>
      </c>
      <c r="B62" s="240"/>
      <c r="C62" s="240"/>
      <c r="D62" s="240"/>
      <c r="E62" s="240"/>
      <c r="F62" s="240"/>
      <c r="G62" s="240"/>
      <c r="H62" s="240"/>
      <c r="I62" s="17"/>
      <c r="J62" s="17"/>
    </row>
    <row r="63" spans="1:10" ht="25.5" x14ac:dyDescent="0.7">
      <c r="A63" s="26"/>
      <c r="B63" s="26"/>
      <c r="C63" s="57"/>
      <c r="D63" s="27"/>
      <c r="E63" s="27"/>
      <c r="F63" s="27"/>
      <c r="G63" s="27"/>
      <c r="H63" s="22"/>
      <c r="I63" s="17"/>
      <c r="J63" s="17"/>
    </row>
    <row r="64" spans="1:10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</row>
    <row r="68" spans="1:10" ht="22.5" x14ac:dyDescent="0.6">
      <c r="A68" s="197" t="s">
        <v>41</v>
      </c>
      <c r="B68" s="197"/>
      <c r="C68" s="197"/>
      <c r="D68" s="197"/>
      <c r="E68" s="197"/>
      <c r="F68" s="197"/>
      <c r="G68" s="197"/>
      <c r="H68" s="197"/>
      <c r="I68" s="197"/>
      <c r="J68" s="197"/>
    </row>
    <row r="69" spans="1:10" ht="25.5" x14ac:dyDescent="0.7">
      <c r="A69" s="18" t="s">
        <v>17</v>
      </c>
      <c r="B69" s="19"/>
      <c r="C69" s="20"/>
      <c r="D69" s="248" t="s">
        <v>31</v>
      </c>
      <c r="E69" s="248"/>
      <c r="F69" s="248"/>
      <c r="G69" s="248"/>
      <c r="H69" s="248"/>
      <c r="I69" s="248"/>
      <c r="J69" s="249"/>
    </row>
    <row r="70" spans="1:10" ht="25.5" x14ac:dyDescent="0.25">
      <c r="A70" s="195" t="s">
        <v>18</v>
      </c>
      <c r="B70" s="196"/>
      <c r="C70" s="74">
        <v>14000000</v>
      </c>
      <c r="D70" s="153"/>
      <c r="E70" s="153">
        <v>125000</v>
      </c>
      <c r="F70" s="153"/>
      <c r="G70" s="154"/>
      <c r="H70" s="202"/>
      <c r="I70" s="203"/>
      <c r="J70" s="204"/>
    </row>
    <row r="71" spans="1:10" ht="25.5" x14ac:dyDescent="0.25">
      <c r="A71" s="195" t="s">
        <v>19</v>
      </c>
      <c r="B71" s="196"/>
      <c r="C71" s="75">
        <v>11000000</v>
      </c>
      <c r="D71" s="155"/>
      <c r="E71" s="155"/>
      <c r="F71" s="155"/>
      <c r="G71" s="156"/>
      <c r="H71" s="205"/>
      <c r="I71" s="206"/>
      <c r="J71" s="207"/>
    </row>
    <row r="72" spans="1:10" s="63" customFormat="1" ht="25.5" x14ac:dyDescent="0.25">
      <c r="A72" s="195" t="s">
        <v>35</v>
      </c>
      <c r="B72" s="196"/>
      <c r="C72" s="75">
        <v>8000000</v>
      </c>
      <c r="D72" s="155"/>
      <c r="E72" s="155"/>
      <c r="F72" s="155"/>
      <c r="G72" s="156"/>
      <c r="H72" s="205"/>
      <c r="I72" s="206"/>
      <c r="J72" s="207"/>
    </row>
    <row r="73" spans="1:10" ht="25.5" x14ac:dyDescent="0.25">
      <c r="A73" s="195" t="s">
        <v>20</v>
      </c>
      <c r="B73" s="196"/>
      <c r="C73" s="75">
        <v>6700000</v>
      </c>
      <c r="D73" s="155"/>
      <c r="E73" s="155"/>
      <c r="F73" s="155"/>
      <c r="G73" s="156"/>
      <c r="H73" s="205"/>
      <c r="I73" s="206"/>
      <c r="J73" s="207"/>
    </row>
    <row r="74" spans="1:10" ht="25.5" x14ac:dyDescent="0.7">
      <c r="A74" s="23"/>
      <c r="B74" s="24"/>
      <c r="C74" s="25"/>
      <c r="D74" s="157"/>
      <c r="E74" s="157"/>
      <c r="F74" s="157"/>
      <c r="G74" s="158"/>
      <c r="H74" s="208"/>
      <c r="I74" s="209"/>
      <c r="J74" s="210"/>
    </row>
    <row r="75" spans="1:10" ht="22.5" x14ac:dyDescent="0.6">
      <c r="A75" s="16" t="s">
        <v>21</v>
      </c>
      <c r="B75" s="16"/>
      <c r="C75" s="26"/>
      <c r="D75" s="16"/>
      <c r="E75" s="16"/>
      <c r="F75" s="16"/>
      <c r="G75" s="16"/>
      <c r="H75" s="17"/>
      <c r="I75" s="17"/>
      <c r="J75" s="17"/>
    </row>
    <row r="76" spans="1:10" ht="20.25" x14ac:dyDescent="0.55000000000000004">
      <c r="A76" s="45" t="s">
        <v>27</v>
      </c>
      <c r="B76" s="45"/>
      <c r="C76" s="45"/>
      <c r="D76" s="45"/>
      <c r="E76" s="45"/>
      <c r="F76" s="45"/>
      <c r="G76" s="45"/>
      <c r="H76" s="45"/>
      <c r="I76" s="17"/>
      <c r="J76" s="17"/>
    </row>
    <row r="77" spans="1:10" ht="20.25" x14ac:dyDescent="0.55000000000000004">
      <c r="A77" s="198" t="s">
        <v>48</v>
      </c>
      <c r="B77" s="198"/>
      <c r="C77" s="198"/>
      <c r="D77" s="198"/>
      <c r="E77" s="198"/>
      <c r="F77" s="198"/>
      <c r="G77" s="198"/>
      <c r="H77" s="198"/>
      <c r="I77" s="17"/>
      <c r="J77" s="17"/>
    </row>
    <row r="78" spans="1:10" ht="25.5" x14ac:dyDescent="0.7">
      <c r="A78" s="59"/>
      <c r="B78" s="59"/>
      <c r="C78" s="60"/>
      <c r="D78" s="61"/>
      <c r="E78" s="61"/>
      <c r="F78" s="61"/>
      <c r="G78" s="61"/>
      <c r="H78" s="62"/>
      <c r="I78" s="58"/>
      <c r="J78" s="58"/>
    </row>
    <row r="79" spans="1:10" ht="25.5" customHeight="1" x14ac:dyDescent="0.6">
      <c r="A79" s="197" t="s">
        <v>42</v>
      </c>
      <c r="B79" s="197"/>
      <c r="C79" s="197"/>
      <c r="D79" s="197"/>
      <c r="E79" s="197"/>
      <c r="F79" s="197"/>
      <c r="G79" s="197"/>
      <c r="H79" s="197"/>
      <c r="I79" s="197"/>
      <c r="J79" s="197"/>
    </row>
    <row r="80" spans="1:10" ht="25.5" x14ac:dyDescent="0.7">
      <c r="A80" s="18" t="s">
        <v>34</v>
      </c>
      <c r="B80" s="18"/>
      <c r="C80" s="21"/>
      <c r="D80" s="233" t="s">
        <v>31</v>
      </c>
      <c r="E80" s="234"/>
      <c r="F80" s="234"/>
      <c r="G80" s="234"/>
      <c r="H80" s="234"/>
      <c r="I80" s="234"/>
      <c r="J80" s="235"/>
    </row>
    <row r="81" spans="1:10" ht="25.5" x14ac:dyDescent="0.6">
      <c r="A81" s="193" t="s">
        <v>18</v>
      </c>
      <c r="B81" s="194"/>
      <c r="C81" s="75">
        <v>13000000</v>
      </c>
      <c r="D81" s="159"/>
      <c r="E81" s="153">
        <v>92000</v>
      </c>
      <c r="F81" s="153"/>
      <c r="G81" s="154"/>
      <c r="H81" s="202"/>
      <c r="I81" s="203"/>
      <c r="J81" s="204"/>
    </row>
    <row r="82" spans="1:10" ht="25.5" x14ac:dyDescent="0.6">
      <c r="A82" s="193" t="s">
        <v>19</v>
      </c>
      <c r="B82" s="194"/>
      <c r="C82" s="76">
        <v>10000000</v>
      </c>
      <c r="D82" s="160"/>
      <c r="E82" s="155"/>
      <c r="F82" s="155"/>
      <c r="G82" s="156"/>
      <c r="H82" s="205"/>
      <c r="I82" s="206"/>
      <c r="J82" s="207"/>
    </row>
    <row r="83" spans="1:10" s="63" customFormat="1" ht="25.5" x14ac:dyDescent="0.25">
      <c r="A83" s="195" t="s">
        <v>35</v>
      </c>
      <c r="B83" s="196"/>
      <c r="C83" s="76">
        <v>7000000</v>
      </c>
      <c r="D83" s="160"/>
      <c r="E83" s="155"/>
      <c r="F83" s="155"/>
      <c r="G83" s="156"/>
      <c r="H83" s="205"/>
      <c r="I83" s="206"/>
      <c r="J83" s="207"/>
    </row>
    <row r="84" spans="1:10" ht="25.5" x14ac:dyDescent="0.6">
      <c r="A84" s="193" t="s">
        <v>20</v>
      </c>
      <c r="B84" s="194"/>
      <c r="C84" s="75">
        <v>6300000</v>
      </c>
      <c r="D84" s="161"/>
      <c r="E84" s="157"/>
      <c r="F84" s="157"/>
      <c r="G84" s="158"/>
      <c r="H84" s="208"/>
      <c r="I84" s="209"/>
      <c r="J84" s="210"/>
    </row>
    <row r="85" spans="1:10" ht="22.5" x14ac:dyDescent="0.6">
      <c r="A85" s="16" t="s">
        <v>21</v>
      </c>
      <c r="B85" s="16"/>
      <c r="C85" s="26"/>
      <c r="D85" s="16"/>
      <c r="E85" s="16"/>
      <c r="F85" s="16"/>
      <c r="G85" s="16"/>
      <c r="H85" s="17"/>
      <c r="I85" s="17"/>
      <c r="J85" s="17"/>
    </row>
    <row r="86" spans="1:10" ht="20.25" x14ac:dyDescent="0.55000000000000004">
      <c r="A86" s="45" t="s">
        <v>27</v>
      </c>
      <c r="B86" s="45"/>
      <c r="C86" s="45"/>
      <c r="D86" s="45"/>
      <c r="E86" s="45"/>
      <c r="F86" s="45"/>
      <c r="G86" s="45"/>
      <c r="H86" s="45"/>
      <c r="I86" s="17"/>
      <c r="J86" s="17"/>
    </row>
    <row r="87" spans="1:10" ht="20.25" x14ac:dyDescent="0.55000000000000004">
      <c r="A87" s="198" t="s">
        <v>47</v>
      </c>
      <c r="B87" s="198"/>
      <c r="C87" s="198"/>
      <c r="D87" s="198"/>
      <c r="E87" s="198"/>
      <c r="F87" s="198"/>
      <c r="G87" s="198"/>
      <c r="H87" s="198"/>
      <c r="I87" s="17"/>
      <c r="J87" s="17"/>
    </row>
    <row r="88" spans="1:10" ht="25.5" x14ac:dyDescent="0.7">
      <c r="A88" s="13"/>
      <c r="B88" s="13"/>
      <c r="C88" s="14"/>
      <c r="D88" s="11"/>
      <c r="E88" s="11"/>
      <c r="F88" s="11"/>
      <c r="G88" s="11"/>
      <c r="H88" s="10"/>
      <c r="I88" s="17"/>
      <c r="J88" s="17"/>
    </row>
    <row r="89" spans="1:10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</row>
    <row r="90" spans="1:10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</row>
    <row r="91" spans="1:10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</row>
    <row r="92" spans="1:10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</row>
    <row r="93" spans="1:10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2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</row>
    <row r="96" spans="1:10" x14ac:dyDescent="0.25">
      <c r="A96" s="63"/>
      <c r="B96" s="63"/>
      <c r="C96" s="63"/>
      <c r="D96" s="63"/>
      <c r="E96" s="63"/>
      <c r="F96" s="63"/>
      <c r="G96" s="63"/>
      <c r="H96" s="63"/>
      <c r="I96" s="63"/>
      <c r="J96" s="63"/>
    </row>
    <row r="97" spans="1:10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</row>
    <row r="98" spans="1:10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</row>
    <row r="99" spans="1:10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</row>
    <row r="100" spans="1:10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0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1:10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</sheetData>
  <mergeCells count="48">
    <mergeCell ref="H45:J48"/>
    <mergeCell ref="A55:B55"/>
    <mergeCell ref="A57:B57"/>
    <mergeCell ref="A87:H87"/>
    <mergeCell ref="A17:J17"/>
    <mergeCell ref="A27:J27"/>
    <mergeCell ref="A43:J43"/>
    <mergeCell ref="A53:J53"/>
    <mergeCell ref="A68:J68"/>
    <mergeCell ref="A25:J25"/>
    <mergeCell ref="A36:J36"/>
    <mergeCell ref="A51:J51"/>
    <mergeCell ref="A62:H62"/>
    <mergeCell ref="A44:C44"/>
    <mergeCell ref="D44:J44"/>
    <mergeCell ref="D54:J54"/>
    <mergeCell ref="D69:J69"/>
    <mergeCell ref="A19:B19"/>
    <mergeCell ref="H81:J84"/>
    <mergeCell ref="H70:J74"/>
    <mergeCell ref="H55:J58"/>
    <mergeCell ref="H29:J32"/>
    <mergeCell ref="H19:J22"/>
    <mergeCell ref="D28:J28"/>
    <mergeCell ref="D80:J80"/>
    <mergeCell ref="A21:B21"/>
    <mergeCell ref="A31:B31"/>
    <mergeCell ref="A48:B48"/>
    <mergeCell ref="A46:B46"/>
    <mergeCell ref="A45:B45"/>
    <mergeCell ref="A47:B47"/>
    <mergeCell ref="A58:B58"/>
    <mergeCell ref="A56:B56"/>
    <mergeCell ref="A29:B29"/>
    <mergeCell ref="A30:B30"/>
    <mergeCell ref="A32:B32"/>
    <mergeCell ref="A20:B20"/>
    <mergeCell ref="A22:B22"/>
    <mergeCell ref="A84:B84"/>
    <mergeCell ref="A72:B72"/>
    <mergeCell ref="A70:B70"/>
    <mergeCell ref="A71:B71"/>
    <mergeCell ref="A73:B73"/>
    <mergeCell ref="A83:B83"/>
    <mergeCell ref="A81:B81"/>
    <mergeCell ref="A82:B82"/>
    <mergeCell ref="A79:J79"/>
    <mergeCell ref="A77:H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rightToLeft="1" workbookViewId="0">
      <selection activeCell="F3" sqref="F3"/>
    </sheetView>
  </sheetViews>
  <sheetFormatPr defaultColWidth="8.42578125" defaultRowHeight="15" x14ac:dyDescent="0.25"/>
  <cols>
    <col min="1" max="1" width="13.28515625" customWidth="1"/>
    <col min="2" max="2" width="10.42578125" customWidth="1"/>
    <col min="3" max="3" width="9.140625" customWidth="1"/>
    <col min="4" max="4" width="9.28515625" customWidth="1"/>
    <col min="5" max="5" width="11.42578125" customWidth="1"/>
    <col min="6" max="6" width="9.85546875" customWidth="1"/>
    <col min="7" max="7" width="9" customWidth="1"/>
    <col min="8" max="8" width="9.5703125" customWidth="1"/>
    <col min="10" max="10" width="11" customWidth="1"/>
    <col min="11" max="11" width="10.140625" customWidth="1"/>
    <col min="12" max="13" width="9.28515625" customWidth="1"/>
    <col min="14" max="14" width="11.42578125" customWidth="1"/>
    <col min="15" max="15" width="9.85546875" customWidth="1"/>
    <col min="16" max="16" width="11.28515625" customWidth="1"/>
    <col min="17" max="17" width="9.85546875" customWidth="1"/>
    <col min="18" max="18" width="10.7109375" customWidth="1"/>
  </cols>
  <sheetData>
    <row r="1" spans="1:18" ht="28.5" x14ac:dyDescent="0.25">
      <c r="A1" s="250" t="s">
        <v>51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182"/>
      <c r="M1" s="182"/>
      <c r="N1" s="182"/>
      <c r="O1" s="182"/>
      <c r="P1" s="182"/>
      <c r="Q1" s="182"/>
      <c r="R1" s="182"/>
    </row>
    <row r="2" spans="1:18" ht="20.25" x14ac:dyDescent="0.55000000000000004">
      <c r="A2" s="187" t="s">
        <v>23</v>
      </c>
      <c r="B2" s="188" t="s">
        <v>1</v>
      </c>
      <c r="C2" s="188" t="s">
        <v>11</v>
      </c>
      <c r="D2" s="188" t="s">
        <v>12</v>
      </c>
      <c r="E2" s="188" t="s">
        <v>2</v>
      </c>
      <c r="F2" s="188" t="s">
        <v>3</v>
      </c>
      <c r="G2" s="188" t="s">
        <v>16</v>
      </c>
      <c r="H2" s="188" t="s">
        <v>4</v>
      </c>
      <c r="I2" s="188" t="s">
        <v>5</v>
      </c>
      <c r="J2" s="188" t="s">
        <v>6</v>
      </c>
      <c r="K2" s="188" t="s">
        <v>13</v>
      </c>
      <c r="L2" s="188" t="s">
        <v>7</v>
      </c>
      <c r="M2" s="188" t="s">
        <v>8</v>
      </c>
      <c r="N2" s="188" t="s">
        <v>9</v>
      </c>
      <c r="O2" s="188" t="s">
        <v>14</v>
      </c>
      <c r="P2" s="188" t="s">
        <v>15</v>
      </c>
      <c r="Q2" s="171" t="s">
        <v>55</v>
      </c>
      <c r="R2" s="172" t="s">
        <v>36</v>
      </c>
    </row>
    <row r="3" spans="1:18" ht="18" x14ac:dyDescent="0.25">
      <c r="A3" s="185" t="s">
        <v>2</v>
      </c>
      <c r="B3" s="183">
        <f>('نرخ '!C2*102000)+(0.75*5300000)</f>
        <v>12951000</v>
      </c>
      <c r="C3" s="183">
        <f>('نرخ '!D2*102000)+(0.75*5300000)</f>
        <v>22335000</v>
      </c>
      <c r="D3" s="183">
        <f>('نرخ '!E2*102000)+(0.75*5300000)</f>
        <v>50079000</v>
      </c>
      <c r="E3" s="183"/>
      <c r="F3" s="183">
        <f>('نرخ '!G2*102000)+(0.75*5300000)</f>
        <v>15807000</v>
      </c>
      <c r="G3" s="183">
        <f>('نرخ '!H2*102000)+(0.75*5300000)</f>
        <v>38349000</v>
      </c>
      <c r="H3" s="183">
        <f>('نرخ '!I2*102000)+(0.75*5300000)</f>
        <v>12543000</v>
      </c>
      <c r="I3" s="183">
        <f>('نرخ '!J2*102000)+(0.75*5300000)</f>
        <v>16827000</v>
      </c>
      <c r="J3" s="183">
        <f>('نرخ '!K2*102000)+(0.75*5300000)</f>
        <v>19173000</v>
      </c>
      <c r="K3" s="183">
        <f>('نرخ '!L2*102000)+(0.75*5300000)</f>
        <v>42735000</v>
      </c>
      <c r="L3" s="183">
        <f>('نرخ '!M2*102000)+(0.75*5300000)</f>
        <v>9177000</v>
      </c>
      <c r="M3" s="183">
        <f>('نرخ '!N2*102000)+(0.75*5300000)</f>
        <v>12543000</v>
      </c>
      <c r="N3" s="183">
        <f>('نرخ '!O2*102000)+(0.75*5300000)</f>
        <v>13257000</v>
      </c>
      <c r="O3" s="183">
        <f>('نرخ '!P2*102000)+(0.75*5300000)</f>
        <v>27435000</v>
      </c>
      <c r="P3" s="183">
        <f>('نرخ '!Q2*102000)+(0.75*5300000)</f>
        <v>23253000</v>
      </c>
      <c r="Q3" s="183">
        <f>('نرخ '!R2*102000)+(0.75*5300000)</f>
        <v>12441000</v>
      </c>
      <c r="R3" s="186">
        <f>('نرخ '!S2*102000)+(0.75*5300000)</f>
        <v>7749000</v>
      </c>
    </row>
    <row r="4" spans="1:18" ht="18" x14ac:dyDescent="0.25">
      <c r="A4" s="185" t="s">
        <v>3</v>
      </c>
      <c r="B4" s="183">
        <f>('نرخ '!C3*102000)+(0.75*4550000)</f>
        <v>23914500</v>
      </c>
      <c r="C4" s="183">
        <f>('نرخ '!D3*102000)+(0.75*4550000)</f>
        <v>33298500</v>
      </c>
      <c r="D4" s="183">
        <f>('نرخ '!E3*102000)+(0.75*4550000)</f>
        <v>61042500</v>
      </c>
      <c r="E4" s="183">
        <f>('نرخ '!F3*102000)+(0.75*4550000)</f>
        <v>15244500</v>
      </c>
      <c r="F4" s="183"/>
      <c r="G4" s="183">
        <f>('نرخ '!H3*102000)+(0.75*4550000)</f>
        <v>31360500</v>
      </c>
      <c r="H4" s="183">
        <f>('نرخ '!I3*102000)+(0.75*4550000)</f>
        <v>23506500</v>
      </c>
      <c r="I4" s="183">
        <f>('نرخ '!J3*102000)+(0.75*4550000)</f>
        <v>27790500</v>
      </c>
      <c r="J4" s="183">
        <f>('نرخ '!K3*102000)+(0.75*4550000)</f>
        <v>30136500</v>
      </c>
      <c r="K4" s="183">
        <f>('نرخ '!L3*102000)+(0.75*4550000)</f>
        <v>53698500</v>
      </c>
      <c r="L4" s="183">
        <f>('نرخ '!M3*102000)+(0.75*4550000)</f>
        <v>20242500</v>
      </c>
      <c r="M4" s="183">
        <f>('نرخ '!N3*102000)+(0.75*4550000)</f>
        <v>23710500</v>
      </c>
      <c r="N4" s="183">
        <f>('نرخ '!O3*102000)+(0.75*4550000)</f>
        <v>10858500</v>
      </c>
      <c r="O4" s="183">
        <f>('نرخ '!P3*102000)+(0.75*4550000)</f>
        <v>38296500</v>
      </c>
      <c r="P4" s="183">
        <f>('نرخ '!Q3*102000)+(0.75*4550000)</f>
        <v>24526500</v>
      </c>
      <c r="Q4" s="183">
        <f>('نرخ '!R3*102000)+(0.75*4550000)</f>
        <v>23404500</v>
      </c>
      <c r="R4" s="186">
        <f>('نرخ '!S3*102000)+(0.75*4550000)</f>
        <v>12184500</v>
      </c>
    </row>
    <row r="5" spans="1:18" ht="18" x14ac:dyDescent="0.25">
      <c r="A5" s="185" t="s">
        <v>4</v>
      </c>
      <c r="B5" s="183">
        <f>('نرخ '!C4*102000)+(0.75*4550000)</f>
        <v>9226500</v>
      </c>
      <c r="C5" s="183">
        <f>('نرخ '!D4*102000)+(0.75*4550000)</f>
        <v>18610500</v>
      </c>
      <c r="D5" s="183">
        <f>('نرخ '!E4*102000)+(0.75*4550000)</f>
        <v>46456500</v>
      </c>
      <c r="E5" s="183">
        <f>('نرخ '!F4*102000)+(0.75*4550000)</f>
        <v>11980500</v>
      </c>
      <c r="F5" s="183">
        <f>('نرخ '!G4*102000)+(0.75*4550000)</f>
        <v>23608500</v>
      </c>
      <c r="G5" s="183">
        <f>('نرخ '!H4*102000)+(0.75*4550000)</f>
        <v>46048500</v>
      </c>
      <c r="H5" s="183"/>
      <c r="I5" s="183">
        <f>('نرخ '!J4*102000)+(0.75*4550000)</f>
        <v>7900500</v>
      </c>
      <c r="J5" s="183">
        <f>('نرخ '!K4*102000)+(0.75*4550000)</f>
        <v>10246500</v>
      </c>
      <c r="K5" s="183">
        <f>('نرخ '!L4*102000)+(0.75*4550000)</f>
        <v>33808500</v>
      </c>
      <c r="L5" s="183">
        <f>('نرخ '!M4*102000)+(0.75*4550000)</f>
        <v>16774500</v>
      </c>
      <c r="M5" s="183">
        <f>('نرخ '!N4*102000)+(0.75*4550000)</f>
        <v>20140500</v>
      </c>
      <c r="N5" s="183">
        <f>('نرخ '!O4*102000)+(0.75*4550000)</f>
        <v>21058500</v>
      </c>
      <c r="O5" s="183">
        <f>('نرخ '!P4*102000)+(0.75*4550000)</f>
        <v>23608500</v>
      </c>
      <c r="P5" s="183">
        <f>('نرخ '!Q4*102000)+(0.75*4550000)</f>
        <v>30952500</v>
      </c>
      <c r="Q5" s="183">
        <f>('نرخ '!R4*102000)+(0.75*4550000)</f>
        <v>14734500</v>
      </c>
      <c r="R5" s="186">
        <f>('نرخ '!S4*102000)+(0.75*4550000)</f>
        <v>15550500</v>
      </c>
    </row>
    <row r="6" spans="1:18" ht="18" x14ac:dyDescent="0.25">
      <c r="A6" s="185" t="s">
        <v>5</v>
      </c>
      <c r="B6" s="183">
        <f>('نرخ '!C5*102000)+(0.75*4550000)</f>
        <v>13510500</v>
      </c>
      <c r="C6" s="183">
        <f>('نرخ '!D5*102000)+(0.75*4550000)</f>
        <v>12796500</v>
      </c>
      <c r="D6" s="183">
        <f>('نرخ '!E5*102000)+(0.75*4550000)</f>
        <v>40642500</v>
      </c>
      <c r="E6" s="183">
        <f>('نرخ '!F5*102000)+(0.75*4550000)</f>
        <v>16264500</v>
      </c>
      <c r="F6" s="183">
        <f>('نرخ '!G5*102000)+(0.75*4550000)</f>
        <v>27790500</v>
      </c>
      <c r="G6" s="183">
        <f>('نرخ '!H5*102000)+(0.75*4550000)</f>
        <v>50434500</v>
      </c>
      <c r="H6" s="183">
        <f>('نرخ '!I5*102000)+(0.75*4550000)</f>
        <v>7900500</v>
      </c>
      <c r="I6" s="183"/>
      <c r="J6" s="183">
        <f>('نرخ '!K5*102000)+(0.75*4550000)</f>
        <v>6166500</v>
      </c>
      <c r="K6" s="183">
        <f>('نرخ '!L5*102000)+(0.75*4550000)</f>
        <v>29728500</v>
      </c>
      <c r="L6" s="183">
        <f>('نرخ '!M5*102000)+(0.75*4550000)</f>
        <v>21160500</v>
      </c>
      <c r="M6" s="183">
        <f>('نرخ '!N5*102000)+(0.75*4550000)</f>
        <v>24526500</v>
      </c>
      <c r="N6" s="183">
        <f>('نرخ '!O5*102000)+(0.75*4550000)</f>
        <v>25342500</v>
      </c>
      <c r="O6" s="183">
        <f>('نرخ '!P5*102000)+(0.75*4550000)</f>
        <v>27994500</v>
      </c>
      <c r="P6" s="183">
        <f>('نرخ '!Q5*102000)+(0.75*4550000)</f>
        <v>35338500</v>
      </c>
      <c r="Q6" s="183">
        <f>('نرخ '!R5*102000)+(0.75*4550000)</f>
        <v>19120500</v>
      </c>
      <c r="R6" s="186">
        <f>('نرخ '!S5*102000)+(0.75*4550000)</f>
        <v>19936500</v>
      </c>
    </row>
    <row r="7" spans="1:18" ht="18" x14ac:dyDescent="0.25">
      <c r="A7" s="185" t="s">
        <v>6</v>
      </c>
      <c r="B7" s="183">
        <f>('نرخ '!C6*102000)+(0.75*4550000)</f>
        <v>16060500</v>
      </c>
      <c r="C7" s="183">
        <f>('نرخ '!D6*102000)+(0.75*4550000)</f>
        <v>16264500</v>
      </c>
      <c r="D7" s="183">
        <f>('نرخ '!E6*102000)+(0.75*4550000)</f>
        <v>42784500</v>
      </c>
      <c r="E7" s="183">
        <f>('نرخ '!F6*102000)+(0.75*4550000)</f>
        <v>18610500</v>
      </c>
      <c r="F7" s="183">
        <f>('نرخ '!G6*102000)+(0.75*4550000)</f>
        <v>30136500</v>
      </c>
      <c r="G7" s="183">
        <f>('نرخ '!H6*102000)+(0.75*4550000)</f>
        <v>52984500</v>
      </c>
      <c r="H7" s="183">
        <f>('نرخ '!I6*102000)+(0.75*4550000)</f>
        <v>10246500</v>
      </c>
      <c r="I7" s="183">
        <f>('نرخ '!J6*102000)+(0.75*4550000)</f>
        <v>6166500</v>
      </c>
      <c r="J7" s="183"/>
      <c r="K7" s="183">
        <f>('نرخ '!L6*102000)+(0.75*4550000)</f>
        <v>26974500</v>
      </c>
      <c r="L7" s="183">
        <f>('نرخ '!M6*102000)+(0.75*4550000)</f>
        <v>23608500</v>
      </c>
      <c r="M7" s="183">
        <f>('نرخ '!N6*102000)+(0.75*4550000)</f>
        <v>27076500</v>
      </c>
      <c r="N7" s="183">
        <f>('نرخ '!O6*102000)+(0.75*4550000)</f>
        <v>27892500</v>
      </c>
      <c r="O7" s="183">
        <f>('نرخ '!P6*102000)+(0.75*4550000)</f>
        <v>30544500</v>
      </c>
      <c r="P7" s="183">
        <f>('نرخ '!Q6*102000)+(0.75*4550000)</f>
        <v>37786500</v>
      </c>
      <c r="Q7" s="183">
        <f>('نرخ '!R6*102000)+(0.75*4550000)</f>
        <v>21568500</v>
      </c>
      <c r="R7" s="186">
        <f>('نرخ '!S6*102000)+(0.75*4550000)</f>
        <v>22180500</v>
      </c>
    </row>
    <row r="8" spans="1:18" ht="18" x14ac:dyDescent="0.25">
      <c r="A8" s="185" t="s">
        <v>7</v>
      </c>
      <c r="B8" s="183">
        <f>('نرخ '!C7*102000)+(0.75*4550000)</f>
        <v>17182500</v>
      </c>
      <c r="C8" s="183">
        <f>('نرخ '!D7*102000)+(0.75*4550000)</f>
        <v>26464500</v>
      </c>
      <c r="D8" s="183">
        <f>('نرخ '!E7*102000)+(0.75*4550000)</f>
        <v>54310500</v>
      </c>
      <c r="E8" s="183">
        <f>('نرخ '!F7*102000)+(0.75*4550000)</f>
        <v>8614500</v>
      </c>
      <c r="F8" s="183">
        <f>('نرخ '!G7*102000)+(0.75*4550000)</f>
        <v>20242500</v>
      </c>
      <c r="G8" s="183">
        <f>('نرخ '!H7*102000)+(0.75*4550000)</f>
        <v>42682500</v>
      </c>
      <c r="H8" s="183">
        <f>('نرخ '!I7*102000)+(0.75*4550000)</f>
        <v>16774500</v>
      </c>
      <c r="I8" s="183">
        <f>('نرخ '!J7*102000)+(0.75*4550000)</f>
        <v>21160500</v>
      </c>
      <c r="J8" s="183">
        <f>('نرخ '!K7*102000)+(0.75*4550000)</f>
        <v>23608500</v>
      </c>
      <c r="K8" s="183">
        <f>('نرخ '!L7*102000)+(0.75*4550000)</f>
        <v>46966500</v>
      </c>
      <c r="L8" s="183"/>
      <c r="M8" s="183">
        <f>('نرخ '!N7*102000)+(0.75*4550000)</f>
        <v>7594500</v>
      </c>
      <c r="N8" s="183">
        <f>('نرخ '!O7*102000)+(0.75*4550000)</f>
        <v>17590500</v>
      </c>
      <c r="O8" s="183">
        <f>('نرخ '!P7*102000)+(0.75*4550000)</f>
        <v>24934500</v>
      </c>
      <c r="P8" s="183">
        <f>('نرخ '!Q7*102000)+(0.75*4550000)</f>
        <v>18406500</v>
      </c>
      <c r="Q8" s="183">
        <f>('نرخ '!R7*102000)+(0.75*4550000)</f>
        <v>16672500</v>
      </c>
      <c r="R8" s="186">
        <f>('نرخ '!S7*102000)+(0.75*4550000)</f>
        <v>12184500</v>
      </c>
    </row>
    <row r="9" spans="1:18" ht="18" x14ac:dyDescent="0.25">
      <c r="A9" s="185" t="s">
        <v>8</v>
      </c>
      <c r="B9" s="183">
        <f>('نرخ '!C8*102000)+(0.75*4550000)</f>
        <v>13612500</v>
      </c>
      <c r="C9" s="183">
        <f>('نرخ '!D8*102000)+(0.75*4550000)</f>
        <v>24832500</v>
      </c>
      <c r="D9" s="183">
        <f>('نرخ '!E8*102000)+(0.75*4550000)</f>
        <v>52678500</v>
      </c>
      <c r="E9" s="183">
        <f>('نرخ '!F8*102000)+(0.75*4550000)</f>
        <v>11980500</v>
      </c>
      <c r="F9" s="183">
        <f>('نرخ '!G8*102000)+(0.75*4550000)</f>
        <v>23710500</v>
      </c>
      <c r="G9" s="183">
        <f>('نرخ '!H8*102000)+(0.75*4550000)</f>
        <v>46048500</v>
      </c>
      <c r="H9" s="183">
        <f>('نرخ '!I8*102000)+(0.75*4550000)</f>
        <v>20140500</v>
      </c>
      <c r="I9" s="183">
        <f>('نرخ '!J8*102000)+(0.75*4550000)</f>
        <v>24526500</v>
      </c>
      <c r="J9" s="183">
        <f>('نرخ '!K8*102000)+(0.75*4550000)</f>
        <v>27076500</v>
      </c>
      <c r="K9" s="183">
        <f>('نرخ '!L8*102000)+(0.75*4550000)</f>
        <v>50332500</v>
      </c>
      <c r="L9" s="183">
        <f>('نرخ '!M8*102000)+(0.75*4550000)</f>
        <v>7594500</v>
      </c>
      <c r="M9" s="183"/>
      <c r="N9" s="183">
        <f>('نرخ '!O8*102000)+(0.75*4550000)</f>
        <v>20956500</v>
      </c>
      <c r="O9" s="183">
        <f>('نرخ '!P8*102000)+(0.75*4550000)</f>
        <v>22690500</v>
      </c>
      <c r="P9" s="183">
        <f>('نرخ '!Q8*102000)+(0.75*4550000)</f>
        <v>14224500</v>
      </c>
      <c r="Q9" s="183">
        <f>('نرخ '!R8*102000)+(0.75*4550000)</f>
        <v>20038500</v>
      </c>
      <c r="R9" s="186">
        <f>('نرخ '!S8*102000)+(0.75*4550000)</f>
        <v>15652500</v>
      </c>
    </row>
    <row r="10" spans="1:18" ht="18" x14ac:dyDescent="0.25">
      <c r="A10" s="185" t="s">
        <v>9</v>
      </c>
      <c r="B10" s="183">
        <f>('نرخ '!C9*102000)+(0.75*4550000)</f>
        <v>21364500</v>
      </c>
      <c r="C10" s="183">
        <f>('نرخ '!D9*102000)+(0.75*4550000)</f>
        <v>30748500</v>
      </c>
      <c r="D10" s="183">
        <f>('نرخ '!E9*102000)+(0.75*4550000)</f>
        <v>58594500</v>
      </c>
      <c r="E10" s="183">
        <f>('نرخ '!F9*102000)+(0.75*4550000)</f>
        <v>12694500</v>
      </c>
      <c r="F10" s="183">
        <f>('نرخ '!G9*102000)+(0.75*4550000)</f>
        <v>10858500</v>
      </c>
      <c r="G10" s="183">
        <f>('نرخ '!H9*102000)+(0.75*4550000)</f>
        <v>38704500</v>
      </c>
      <c r="H10" s="183">
        <f>('نرخ '!I9*102000)+(0.75*4550000)</f>
        <v>21058500</v>
      </c>
      <c r="I10" s="183">
        <f>('نرخ '!J9*102000)+(0.75*4550000)</f>
        <v>25342500</v>
      </c>
      <c r="J10" s="183">
        <f>('نرخ '!K9*102000)+(0.75*4550000)</f>
        <v>27892500</v>
      </c>
      <c r="K10" s="183">
        <f>('نرخ '!L9*102000)+(0.75*4550000)</f>
        <v>51250500</v>
      </c>
      <c r="L10" s="183">
        <f>('نرخ '!M9*102000)+(0.75*4550000)</f>
        <v>17590500</v>
      </c>
      <c r="M10" s="183">
        <f>('نرخ '!N9*102000)+(0.75*4550000)</f>
        <v>20956500</v>
      </c>
      <c r="N10" s="183"/>
      <c r="O10" s="183">
        <f>('نرخ '!P9*102000)+(0.75*4550000)</f>
        <v>35848500</v>
      </c>
      <c r="P10" s="183">
        <f>('نرخ '!Q9*102000)+(0.75*4550000)</f>
        <v>21160500</v>
      </c>
      <c r="Q10" s="183">
        <f>('نرخ '!R9*102000)+(0.75*4550000)</f>
        <v>20854500</v>
      </c>
      <c r="R10" s="186">
        <f>('نرخ '!S9*102000)+(0.75*4550000)</f>
        <v>8818500</v>
      </c>
    </row>
    <row r="11" spans="1:18" ht="18" x14ac:dyDescent="0.25">
      <c r="A11" s="185" t="s">
        <v>10</v>
      </c>
      <c r="B11" s="183">
        <f>('نرخ '!C10*102000)+(0.75*4550000)</f>
        <v>16978500</v>
      </c>
      <c r="C11" s="183">
        <f>('نرخ '!D10*102000)+(0.75*4550000)</f>
        <v>26362500</v>
      </c>
      <c r="D11" s="183">
        <f>('نرخ '!E10*102000)+(0.75*4550000)</f>
        <v>54208500</v>
      </c>
      <c r="E11" s="183">
        <f>('نرخ '!F10*102000)+(0.75*4550000)</f>
        <v>11878500</v>
      </c>
      <c r="F11" s="183">
        <f>('نرخ '!G10*102000)+(0.75*4550000)</f>
        <v>23404500</v>
      </c>
      <c r="G11" s="183">
        <f>('نرخ '!H10*102000)+(0.75*4550000)</f>
        <v>45946500</v>
      </c>
      <c r="H11" s="183">
        <f>('نرخ '!I10*102000)+(0.75*4550000)</f>
        <v>14734500</v>
      </c>
      <c r="I11" s="183">
        <f>('نرخ '!J10*102000)+(0.75*4550000)</f>
        <v>19120500</v>
      </c>
      <c r="J11" s="183">
        <f>('نرخ '!K10*102000)+(0.75*4550000)</f>
        <v>21568500</v>
      </c>
      <c r="K11" s="183">
        <f>('نرخ '!L10*102000)+(0.75*4550000)</f>
        <v>44926500</v>
      </c>
      <c r="L11" s="183">
        <f>('نرخ '!M10*102000)+(0.75*4550000)</f>
        <v>16672500</v>
      </c>
      <c r="M11" s="183">
        <f>('نرخ '!N10*102000)+(0.75*4550000)</f>
        <v>20038500</v>
      </c>
      <c r="N11" s="183">
        <f>('نرخ '!O10*102000)+(0.75*4550000)</f>
        <v>20854500</v>
      </c>
      <c r="O11" s="183">
        <f>('نرخ '!P10*102000)+(0.75*4550000)</f>
        <v>31462500</v>
      </c>
      <c r="P11" s="183">
        <f>('نرخ '!Q10*102000)+(0.75*4550000)</f>
        <v>30850500</v>
      </c>
      <c r="Q11" s="183"/>
      <c r="R11" s="186">
        <f>('نرخ '!S10*102000)+(0.75*4550000)</f>
        <v>15448500</v>
      </c>
    </row>
    <row r="12" spans="1:18" ht="18" x14ac:dyDescent="0.25">
      <c r="A12" s="185" t="s">
        <v>1</v>
      </c>
      <c r="B12" s="183"/>
      <c r="C12" s="183">
        <f>('نرخ '!D11*102000)+(0.75*4550000)</f>
        <v>15346500</v>
      </c>
      <c r="D12" s="183">
        <f>('نرخ '!E11*102000)+(0.75*4550000)</f>
        <v>43090500</v>
      </c>
      <c r="E12" s="183">
        <f>('نرخ '!F11*102000)+(0.75*4550000)</f>
        <v>12388500</v>
      </c>
      <c r="F12" s="183">
        <f>('نرخ '!G11*102000)+(0.75*4550000)</f>
        <v>23914500</v>
      </c>
      <c r="G12" s="183">
        <f>('نرخ '!H11*102000)+(0.75*4550000)</f>
        <v>46660500</v>
      </c>
      <c r="H12" s="183">
        <f>('نرخ '!I11*102000)+(0.75*4550000)</f>
        <v>9226500</v>
      </c>
      <c r="I12" s="183">
        <f>('نرخ '!J11*102000)+(0.75*4550000)</f>
        <v>13510500</v>
      </c>
      <c r="J12" s="183">
        <f>('نرخ '!K11*102000)+(0.75*4550000)</f>
        <v>16060500</v>
      </c>
      <c r="K12" s="183">
        <f>('نرخ '!L11*102000)+(0.75*4550000)</f>
        <v>39826500</v>
      </c>
      <c r="L12" s="183">
        <f>('نرخ '!M11*102000)+(0.75*4550000)</f>
        <v>17182500</v>
      </c>
      <c r="M12" s="183">
        <f>('نرخ '!N11*102000)+(0.75*4550000)</f>
        <v>13612500</v>
      </c>
      <c r="N12" s="183">
        <f>('نرخ '!O11*102000)+(0.75*4550000)</f>
        <v>21364500</v>
      </c>
      <c r="O12" s="183">
        <f>('نرخ '!P11*102000)+(0.75*4550000)</f>
        <v>17692500</v>
      </c>
      <c r="P12" s="183">
        <f>('نرخ '!Q11*102000)+(0.75*4550000)</f>
        <v>24322500</v>
      </c>
      <c r="Q12" s="183">
        <f>('نرخ '!R11*102000)+(0.75*4550000)</f>
        <v>16978500</v>
      </c>
      <c r="R12" s="186">
        <f>('نرخ '!S11*102000)+(0.75*4550000)</f>
        <v>15958500</v>
      </c>
    </row>
    <row r="13" spans="1:18" s="1" customFormat="1" ht="18" x14ac:dyDescent="0.25">
      <c r="A13" s="189" t="s">
        <v>26</v>
      </c>
      <c r="B13" s="184">
        <f>('نرخ '!C12*102000)+(0.75*4550000)</f>
        <v>15958500</v>
      </c>
      <c r="C13" s="184">
        <f>('نرخ '!D12*102000)+(0.75*4550000)</f>
        <v>25342500</v>
      </c>
      <c r="D13" s="184">
        <f>('نرخ '!E12*102000)+(0.75*4550000)</f>
        <v>53188500</v>
      </c>
      <c r="E13" s="184">
        <f>('نرخ '!F12*102000)+(0.75*4550000)</f>
        <v>7186500</v>
      </c>
      <c r="F13" s="184">
        <f>('نرخ '!G12*102000)+(0.75*4550000)</f>
        <v>12184500</v>
      </c>
      <c r="G13" s="184">
        <f>('نرخ '!H12*102000)+(0.75*4550000)</f>
        <v>39316500</v>
      </c>
      <c r="H13" s="184">
        <f>('نرخ '!I12*102000)+(0.75*4550000)</f>
        <v>15550500</v>
      </c>
      <c r="I13" s="184">
        <f>('نرخ '!J12*102000)+(0.75*4550000)</f>
        <v>19936500</v>
      </c>
      <c r="J13" s="184">
        <f>('نرخ '!K12*102000)+(0.75*4550000)</f>
        <v>22180500</v>
      </c>
      <c r="K13" s="184">
        <f>('نرخ '!L12*102000)+(0.75*4550000)</f>
        <v>45742500</v>
      </c>
      <c r="L13" s="184">
        <f>('نرخ '!M12*102000)+(0.75*4550000)</f>
        <v>12184500</v>
      </c>
      <c r="M13" s="184">
        <f>('نرخ '!N12*102000)+(0.75*4550000)</f>
        <v>15652500</v>
      </c>
      <c r="N13" s="184">
        <f>('نرخ '!O12*102000)+(0.75*4550000)</f>
        <v>8818500</v>
      </c>
      <c r="O13" s="184">
        <f>('نرخ '!P12*102000)+(0.75*4550000)</f>
        <v>30442500</v>
      </c>
      <c r="P13" s="184">
        <f>('نرخ '!Q12*102000)+(0.75*4550000)</f>
        <v>26362500</v>
      </c>
      <c r="Q13" s="184">
        <f>('نرخ '!R12*102000)+(0.75*4550000)</f>
        <v>15448500</v>
      </c>
      <c r="R13" s="190"/>
    </row>
    <row r="14" spans="1:18" ht="22.5" x14ac:dyDescent="0.6">
      <c r="A14" s="5" t="s">
        <v>28</v>
      </c>
      <c r="B14" s="5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77"/>
      <c r="P14" s="77"/>
      <c r="Q14" s="1"/>
      <c r="R14" s="63"/>
    </row>
    <row r="15" spans="1:18" ht="22.5" x14ac:dyDescent="0.6">
      <c r="A15" s="5" t="s">
        <v>24</v>
      </c>
      <c r="B15" s="5"/>
      <c r="C15" s="5"/>
      <c r="D15" s="5"/>
      <c r="E15" s="5"/>
      <c r="F15" s="1"/>
      <c r="G15" s="1"/>
      <c r="H15" s="1"/>
      <c r="I15" s="1"/>
      <c r="J15" s="1"/>
      <c r="K15" s="1"/>
      <c r="R15" s="63"/>
    </row>
    <row r="16" spans="1:18" ht="28.5" x14ac:dyDescent="0.25">
      <c r="A16" s="191" t="s">
        <v>52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"/>
      <c r="M16" s="1"/>
      <c r="N16" s="1"/>
      <c r="O16" s="1"/>
      <c r="P16" s="1"/>
      <c r="R16" s="63"/>
    </row>
    <row r="17" spans="1:18" ht="20.25" x14ac:dyDescent="0.55000000000000004">
      <c r="A17" s="43" t="s">
        <v>23</v>
      </c>
      <c r="B17" s="116" t="s">
        <v>1</v>
      </c>
      <c r="C17" s="117" t="s">
        <v>11</v>
      </c>
      <c r="D17" s="120" t="s">
        <v>12</v>
      </c>
      <c r="E17" s="118" t="s">
        <v>2</v>
      </c>
      <c r="F17" s="125" t="s">
        <v>3</v>
      </c>
      <c r="G17" s="121" t="s">
        <v>16</v>
      </c>
      <c r="H17" s="126" t="s">
        <v>4</v>
      </c>
      <c r="I17" s="123" t="s">
        <v>5</v>
      </c>
      <c r="J17" s="119" t="s">
        <v>6</v>
      </c>
      <c r="K17" s="122" t="s">
        <v>13</v>
      </c>
      <c r="L17" s="127" t="s">
        <v>7</v>
      </c>
      <c r="M17" s="128" t="s">
        <v>8</v>
      </c>
      <c r="N17" s="129" t="s">
        <v>9</v>
      </c>
      <c r="O17" s="119" t="s">
        <v>14</v>
      </c>
      <c r="P17" s="124" t="s">
        <v>15</v>
      </c>
      <c r="Q17" s="100" t="s">
        <v>55</v>
      </c>
      <c r="R17" s="99" t="s">
        <v>36</v>
      </c>
    </row>
    <row r="18" spans="1:18" ht="18" x14ac:dyDescent="0.25">
      <c r="A18" s="3" t="s">
        <v>2</v>
      </c>
      <c r="B18" s="115">
        <f>('نرخ '!C2*80000)+(0.75*5000000)</f>
        <v>10790000</v>
      </c>
      <c r="C18" s="115">
        <f>('نرخ '!D2*80000)+(0.75*5000000)</f>
        <v>18150000</v>
      </c>
      <c r="D18" s="115">
        <f>('نرخ '!E2*80000)+(0.75*5000000)</f>
        <v>39910000</v>
      </c>
      <c r="E18" s="115">
        <f>('نرخ '!F2*80000)+(0.75*5000000)</f>
        <v>3750000</v>
      </c>
      <c r="F18" s="115">
        <f>('نرخ '!G2*80000)+(0.75*5000000)</f>
        <v>13030000</v>
      </c>
      <c r="G18" s="115">
        <f>('نرخ '!H2*80000)+(0.75*5000000)</f>
        <v>30710000</v>
      </c>
      <c r="H18" s="115">
        <f>('نرخ '!I2*80000)+(0.75*5000000)</f>
        <v>10470000</v>
      </c>
      <c r="I18" s="115">
        <f>('نرخ '!J2*80000)+(0.75*5000000)</f>
        <v>13830000</v>
      </c>
      <c r="J18" s="115">
        <f>('نرخ '!K2*80000)+(0.75*5000000)</f>
        <v>15670000</v>
      </c>
      <c r="K18" s="115">
        <f>('نرخ '!L2*80000)+(0.75*5000000)</f>
        <v>34150000</v>
      </c>
      <c r="L18" s="115">
        <f>('نرخ '!M2*80000)+(0.75*5000000)</f>
        <v>7830000</v>
      </c>
      <c r="M18" s="115">
        <f>('نرخ '!N2*80000)+(0.75*5000000)</f>
        <v>10470000</v>
      </c>
      <c r="N18" s="115">
        <f>('نرخ '!O2*80000)+(0.75*5000000)</f>
        <v>11030000</v>
      </c>
      <c r="O18" s="115">
        <f>('نرخ '!P2*80000)+(0.75*5000000)</f>
        <v>22150000</v>
      </c>
      <c r="P18" s="115">
        <f>('نرخ '!Q2*80000)+(0.75*5000000)</f>
        <v>18870000</v>
      </c>
      <c r="Q18" s="115">
        <f>('نرخ '!R2*80000)+(0.75*5000000)</f>
        <v>10390000</v>
      </c>
      <c r="R18" s="115">
        <f>('نرخ '!S2*80000)+(0.75*5000000)</f>
        <v>6710000</v>
      </c>
    </row>
    <row r="19" spans="1:18" ht="18" x14ac:dyDescent="0.25">
      <c r="A19" s="54" t="s">
        <v>3</v>
      </c>
      <c r="B19" s="115">
        <f>('نرخ '!C3*80000)+(0.75*4200000)</f>
        <v>19230000</v>
      </c>
      <c r="C19" s="115">
        <f>('نرخ '!D3*80000)+(0.75*4200000)</f>
        <v>26590000</v>
      </c>
      <c r="D19" s="115">
        <f>('نرخ '!E3*80000)+(0.75*4200000)</f>
        <v>48350000</v>
      </c>
      <c r="E19" s="115">
        <f>('نرخ '!F3*80000)+(0.75*4200000)</f>
        <v>12430000</v>
      </c>
      <c r="F19" s="115">
        <f>('نرخ '!G3*80000)+(0.75*4200000)</f>
        <v>3150000</v>
      </c>
      <c r="G19" s="115">
        <f>('نرخ '!H3*80000)+(0.75*4200000)</f>
        <v>25070000</v>
      </c>
      <c r="H19" s="115">
        <f>('نرخ '!I3*80000)+(0.75*4200000)</f>
        <v>18910000</v>
      </c>
      <c r="I19" s="115">
        <f>('نرخ '!J3*80000)+(0.75*4200000)</f>
        <v>22270000</v>
      </c>
      <c r="J19" s="115">
        <f>('نرخ '!K3*80000)+(0.75*4200000)</f>
        <v>24110000</v>
      </c>
      <c r="K19" s="115">
        <f>('نرخ '!L3*80000)+(0.75*4200000)</f>
        <v>42590000</v>
      </c>
      <c r="L19" s="115">
        <f>('نرخ '!M3*80000)+(0.75*4200000)</f>
        <v>16350000</v>
      </c>
      <c r="M19" s="115">
        <f>('نرخ '!N3*80000)+(0.75*4200000)</f>
        <v>19070000</v>
      </c>
      <c r="N19" s="115">
        <f>('نرخ '!O3*80000)+(0.75*4200000)</f>
        <v>8990000</v>
      </c>
      <c r="O19" s="115">
        <f>('نرخ '!P3*80000)+(0.75*4200000)</f>
        <v>30510000</v>
      </c>
      <c r="P19" s="115">
        <f>('نرخ '!Q3*80000)+(0.75*4200000)</f>
        <v>19710000</v>
      </c>
      <c r="Q19" s="115">
        <f>('نرخ '!R3*80000)+(0.75*4200000)</f>
        <v>18830000</v>
      </c>
      <c r="R19" s="115">
        <f>('نرخ '!S3*80000)+(0.75*4200000)</f>
        <v>10030000</v>
      </c>
    </row>
    <row r="20" spans="1:18" ht="18" x14ac:dyDescent="0.25">
      <c r="A20" s="3" t="s">
        <v>4</v>
      </c>
      <c r="B20" s="115">
        <f>('نرخ '!C4*80000)+(0.75*4200000)</f>
        <v>7710000</v>
      </c>
      <c r="C20" s="115">
        <f>('نرخ '!D4*80000)+(0.75*4200000)</f>
        <v>15070000</v>
      </c>
      <c r="D20" s="115">
        <f>('نرخ '!E4*80000)+(0.75*4200000)</f>
        <v>36910000</v>
      </c>
      <c r="E20" s="115">
        <f>('نرخ '!F4*80000)+(0.75*4200000)</f>
        <v>9870000</v>
      </c>
      <c r="F20" s="115">
        <f>('نرخ '!G4*80000)+(0.75*4200000)</f>
        <v>18990000</v>
      </c>
      <c r="G20" s="115">
        <f>('نرخ '!H4*80000)+(0.75*4200000)</f>
        <v>36590000</v>
      </c>
      <c r="H20" s="115">
        <f>('نرخ '!I4*80000)+(0.75*4200000)</f>
        <v>3150000</v>
      </c>
      <c r="I20" s="115">
        <f>('نرخ '!J4*80000)+(0.75*4200000)</f>
        <v>6670000</v>
      </c>
      <c r="J20" s="115">
        <f>('نرخ '!K4*80000)+(0.75*4200000)</f>
        <v>8510000</v>
      </c>
      <c r="K20" s="115">
        <f>('نرخ '!L4*80000)+(0.75*4200000)</f>
        <v>26990000</v>
      </c>
      <c r="L20" s="115">
        <f>('نرخ '!M4*80000)+(0.75*4200000)</f>
        <v>13630000</v>
      </c>
      <c r="M20" s="115">
        <f>('نرخ '!N4*80000)+(0.75*4200000)</f>
        <v>16270000</v>
      </c>
      <c r="N20" s="115">
        <f>('نرخ '!O4*80000)+(0.75*4200000)</f>
        <v>16990000</v>
      </c>
      <c r="O20" s="115">
        <f>('نرخ '!P4*80000)+(0.75*4200000)</f>
        <v>18990000</v>
      </c>
      <c r="P20" s="115">
        <f>('نرخ '!Q4*80000)+(0.75*4200000)</f>
        <v>24750000</v>
      </c>
      <c r="Q20" s="115">
        <f>('نرخ '!R4*80000)+(0.75*4200000)</f>
        <v>12030000</v>
      </c>
      <c r="R20" s="115">
        <f>('نرخ '!S4*80000)+(0.75*4200000)</f>
        <v>12670000</v>
      </c>
    </row>
    <row r="21" spans="1:18" ht="18" x14ac:dyDescent="0.25">
      <c r="A21" s="54" t="s">
        <v>5</v>
      </c>
      <c r="B21" s="115">
        <f>('نرخ '!C5*80000)+(0.75*4200000)</f>
        <v>11070000</v>
      </c>
      <c r="C21" s="115">
        <f>('نرخ '!D5*80000)+(0.75*4200000)</f>
        <v>10510000</v>
      </c>
      <c r="D21" s="115">
        <f>('نرخ '!E5*80000)+(0.75*4200000)</f>
        <v>32350000</v>
      </c>
      <c r="E21" s="115">
        <f>('نرخ '!F5*80000)+(0.75*4200000)</f>
        <v>13230000</v>
      </c>
      <c r="F21" s="115">
        <f>('نرخ '!G5*80000)+(0.75*4200000)</f>
        <v>22270000</v>
      </c>
      <c r="G21" s="115">
        <f>('نرخ '!H5*80000)+(0.75*4200000)</f>
        <v>40030000</v>
      </c>
      <c r="H21" s="115">
        <f>('نرخ '!I5*80000)+(0.75*4200000)</f>
        <v>6670000</v>
      </c>
      <c r="I21" s="115">
        <f>('نرخ '!J5*80000)+(0.75*4200000)</f>
        <v>3150000</v>
      </c>
      <c r="J21" s="115">
        <f>('نرخ '!K5*80000)+(0.75*4200000)</f>
        <v>5310000</v>
      </c>
      <c r="K21" s="115">
        <f>('نرخ '!L5*80000)+(0.75*4200000)</f>
        <v>23790000</v>
      </c>
      <c r="L21" s="115">
        <f>('نرخ '!M5*80000)+(0.75*4200000)</f>
        <v>17070000</v>
      </c>
      <c r="M21" s="115">
        <f>('نرخ '!N5*80000)+(0.75*4200000)</f>
        <v>19710000</v>
      </c>
      <c r="N21" s="115">
        <f>('نرخ '!O5*80000)+(0.75*4200000)</f>
        <v>20350000</v>
      </c>
      <c r="O21" s="115">
        <f>('نرخ '!P5*80000)+(0.75*4200000)</f>
        <v>22430000</v>
      </c>
      <c r="P21" s="115">
        <f>('نرخ '!Q5*80000)+(0.75*4200000)</f>
        <v>28190000</v>
      </c>
      <c r="Q21" s="115">
        <f>('نرخ '!R5*80000)+(0.75*4200000)</f>
        <v>15470000</v>
      </c>
      <c r="R21" s="115">
        <f>('نرخ '!S5*80000)+(0.75*4200000)</f>
        <v>16110000</v>
      </c>
    </row>
    <row r="22" spans="1:18" ht="18" x14ac:dyDescent="0.25">
      <c r="A22" s="3" t="s">
        <v>6</v>
      </c>
      <c r="B22" s="115">
        <f>('نرخ '!C6*80000)+(0.75*4200000)</f>
        <v>13070000</v>
      </c>
      <c r="C22" s="115">
        <f>('نرخ '!D6*80000)+(0.75*4200000)</f>
        <v>13230000</v>
      </c>
      <c r="D22" s="115">
        <f>('نرخ '!E6*80000)+(0.75*4200000)</f>
        <v>34030000</v>
      </c>
      <c r="E22" s="115">
        <f>('نرخ '!F6*80000)+(0.75*4200000)</f>
        <v>15070000</v>
      </c>
      <c r="F22" s="115">
        <f>('نرخ '!G6*80000)+(0.75*4200000)</f>
        <v>24110000</v>
      </c>
      <c r="G22" s="115">
        <f>('نرخ '!H6*80000)+(0.75*4200000)</f>
        <v>42030000</v>
      </c>
      <c r="H22" s="115">
        <f>('نرخ '!I6*80000)+(0.75*4200000)</f>
        <v>8510000</v>
      </c>
      <c r="I22" s="115">
        <f>('نرخ '!J6*80000)+(0.75*4200000)</f>
        <v>5310000</v>
      </c>
      <c r="J22" s="115">
        <f>('نرخ '!K6*80000)+(0.75*4200000)</f>
        <v>3150000</v>
      </c>
      <c r="K22" s="115">
        <f>('نرخ '!L6*80000)+(0.75*4200000)</f>
        <v>21630000</v>
      </c>
      <c r="L22" s="115">
        <f>('نرخ '!M6*80000)+(0.75*4200000)</f>
        <v>18990000</v>
      </c>
      <c r="M22" s="115">
        <f>('نرخ '!N6*80000)+(0.75*4200000)</f>
        <v>21710000</v>
      </c>
      <c r="N22" s="115">
        <f>('نرخ '!O6*80000)+(0.75*4200000)</f>
        <v>22350000</v>
      </c>
      <c r="O22" s="115">
        <f>('نرخ '!P6*80000)+(0.75*4200000)</f>
        <v>24430000</v>
      </c>
      <c r="P22" s="115">
        <f>('نرخ '!Q6*80000)+(0.75*4200000)</f>
        <v>30110000</v>
      </c>
      <c r="Q22" s="115">
        <f>('نرخ '!R6*80000)+(0.75*4200000)</f>
        <v>17390000</v>
      </c>
      <c r="R22" s="115">
        <f>('نرخ '!S6*80000)+(0.75*4200000)</f>
        <v>17870000</v>
      </c>
    </row>
    <row r="23" spans="1:18" ht="18" x14ac:dyDescent="0.25">
      <c r="A23" s="54" t="s">
        <v>7</v>
      </c>
      <c r="B23" s="115">
        <f>('نرخ '!C7*80000)+(0.75*4200000)</f>
        <v>13950000</v>
      </c>
      <c r="C23" s="115">
        <f>('نرخ '!D7*80000)+(0.75*4200000)</f>
        <v>21230000</v>
      </c>
      <c r="D23" s="115">
        <f>('نرخ '!E7*80000)+(0.75*4200000)</f>
        <v>43070000</v>
      </c>
      <c r="E23" s="115">
        <f>('نرخ '!F7*80000)+(0.75*4200000)</f>
        <v>7230000</v>
      </c>
      <c r="F23" s="115">
        <f>('نرخ '!G7*80000)+(0.75*4200000)</f>
        <v>16350000</v>
      </c>
      <c r="G23" s="115">
        <f>('نرخ '!H7*80000)+(0.75*4200000)</f>
        <v>33950000</v>
      </c>
      <c r="H23" s="115">
        <f>('نرخ '!I7*80000)+(0.75*4200000)</f>
        <v>13630000</v>
      </c>
      <c r="I23" s="115">
        <f>('نرخ '!J7*80000)+(0.75*4200000)</f>
        <v>17070000</v>
      </c>
      <c r="J23" s="115">
        <f>('نرخ '!K7*80000)+(0.75*4200000)</f>
        <v>18990000</v>
      </c>
      <c r="K23" s="115">
        <f>('نرخ '!L7*80000)+(0.75*4200000)</f>
        <v>37310000</v>
      </c>
      <c r="L23" s="115">
        <f>('نرخ '!M7*80000)+(0.75*4200000)</f>
        <v>3150000</v>
      </c>
      <c r="M23" s="115">
        <f>('نرخ '!N7*80000)+(0.75*4200000)</f>
        <v>6430000</v>
      </c>
      <c r="N23" s="115">
        <f>('نرخ '!O7*80000)+(0.75*4200000)</f>
        <v>14270000</v>
      </c>
      <c r="O23" s="115">
        <f>('نرخ '!P7*80000)+(0.75*4200000)</f>
        <v>20030000</v>
      </c>
      <c r="P23" s="115">
        <f>('نرخ '!Q7*80000)+(0.75*4200000)</f>
        <v>14910000</v>
      </c>
      <c r="Q23" s="115">
        <f>('نرخ '!R7*80000)+(0.75*4200000)</f>
        <v>13550000</v>
      </c>
      <c r="R23" s="115">
        <f>('نرخ '!S7*80000)+(0.75*4200000)</f>
        <v>10030000</v>
      </c>
    </row>
    <row r="24" spans="1:18" ht="18" x14ac:dyDescent="0.25">
      <c r="A24" s="3" t="s">
        <v>8</v>
      </c>
      <c r="B24" s="115">
        <f>('نرخ '!C8*80000)+(0.75*4200000)</f>
        <v>11150000</v>
      </c>
      <c r="C24" s="115">
        <f>('نرخ '!D8*80000)+(0.75*4200000)</f>
        <v>19950000</v>
      </c>
      <c r="D24" s="115">
        <f>('نرخ '!E8*80000)+(0.75*4200000)</f>
        <v>41790000</v>
      </c>
      <c r="E24" s="115">
        <f>('نرخ '!F8*80000)+(0.75*4200000)</f>
        <v>9870000</v>
      </c>
      <c r="F24" s="115">
        <f>('نرخ '!G8*80000)+(0.75*4200000)</f>
        <v>19070000</v>
      </c>
      <c r="G24" s="115">
        <f>('نرخ '!H8*80000)+(0.75*4200000)</f>
        <v>36590000</v>
      </c>
      <c r="H24" s="115">
        <f>('نرخ '!I8*80000)+(0.75*4200000)</f>
        <v>16270000</v>
      </c>
      <c r="I24" s="115">
        <f>('نرخ '!J8*80000)+(0.75*4200000)</f>
        <v>19710000</v>
      </c>
      <c r="J24" s="115">
        <f>('نرخ '!K8*80000)+(0.75*4200000)</f>
        <v>21710000</v>
      </c>
      <c r="K24" s="115">
        <f>('نرخ '!L8*80000)+(0.75*4200000)</f>
        <v>39950000</v>
      </c>
      <c r="L24" s="115">
        <f>('نرخ '!M8*80000)+(0.75*4200000)</f>
        <v>6430000</v>
      </c>
      <c r="M24" s="115">
        <f>('نرخ '!N8*80000)+(0.75*4200000)</f>
        <v>3150000</v>
      </c>
      <c r="N24" s="115">
        <f>('نرخ '!O8*80000)+(0.75*4200000)</f>
        <v>16910000</v>
      </c>
      <c r="O24" s="115">
        <f>('نرخ '!P8*80000)+(0.75*4200000)</f>
        <v>18270000</v>
      </c>
      <c r="P24" s="115">
        <f>('نرخ '!Q8*80000)+(0.75*4200000)</f>
        <v>11630000</v>
      </c>
      <c r="Q24" s="115">
        <f>('نرخ '!R8*80000)+(0.75*4200000)</f>
        <v>16190000</v>
      </c>
      <c r="R24" s="115">
        <f>('نرخ '!S8*80000)+(0.75*4200000)</f>
        <v>12750000</v>
      </c>
    </row>
    <row r="25" spans="1:18" ht="18" x14ac:dyDescent="0.25">
      <c r="A25" s="54" t="s">
        <v>9</v>
      </c>
      <c r="B25" s="115">
        <f>('نرخ '!C9*80000)+(0.75*4200000)</f>
        <v>17230000</v>
      </c>
      <c r="C25" s="115">
        <f>('نرخ '!D9*80000)+(0.75*4200000)</f>
        <v>24590000</v>
      </c>
      <c r="D25" s="115">
        <f>('نرخ '!E9*80000)+(0.75*4200000)</f>
        <v>46430000</v>
      </c>
      <c r="E25" s="115">
        <f>('نرخ '!F9*80000)+(0.75*4200000)</f>
        <v>10430000</v>
      </c>
      <c r="F25" s="115">
        <f>('نرخ '!G9*80000)+(0.75*4200000)</f>
        <v>8990000</v>
      </c>
      <c r="G25" s="115">
        <f>('نرخ '!H9*80000)+(0.75*4200000)</f>
        <v>30830000</v>
      </c>
      <c r="H25" s="115">
        <f>('نرخ '!I9*80000)+(0.75*4200000)</f>
        <v>16990000</v>
      </c>
      <c r="I25" s="115">
        <f>('نرخ '!J9*80000)+(0.75*4200000)</f>
        <v>20350000</v>
      </c>
      <c r="J25" s="115">
        <f>('نرخ '!K9*80000)+(0.75*4200000)</f>
        <v>22350000</v>
      </c>
      <c r="K25" s="115">
        <f>('نرخ '!L9*80000)+(0.75*4200000)</f>
        <v>40670000</v>
      </c>
      <c r="L25" s="115">
        <f>('نرخ '!M9*80000)+(0.75*4200000)</f>
        <v>14270000</v>
      </c>
      <c r="M25" s="115">
        <f>('نرخ '!N9*80000)+(0.75*4200000)</f>
        <v>16910000</v>
      </c>
      <c r="N25" s="115">
        <f>('نرخ '!O9*80000)+(0.75*4200000)</f>
        <v>3150000</v>
      </c>
      <c r="O25" s="115">
        <f>('نرخ '!P9*80000)+(0.75*4200000)</f>
        <v>28590000</v>
      </c>
      <c r="P25" s="115">
        <f>('نرخ '!Q9*80000)+(0.75*4200000)</f>
        <v>17070000</v>
      </c>
      <c r="Q25" s="115">
        <f>('نرخ '!R9*80000)+(0.75*4200000)</f>
        <v>16830000</v>
      </c>
      <c r="R25" s="115">
        <f>('نرخ '!S9*80000)+(0.75*4200000)</f>
        <v>7390000</v>
      </c>
    </row>
    <row r="26" spans="1:18" ht="18" x14ac:dyDescent="0.25">
      <c r="A26" s="3" t="s">
        <v>10</v>
      </c>
      <c r="B26" s="115">
        <f>('نرخ '!C10*80000)+(0.75*4200000)</f>
        <v>13790000</v>
      </c>
      <c r="C26" s="115">
        <f>('نرخ '!D10*80000)+(0.75*4200000)</f>
        <v>21150000</v>
      </c>
      <c r="D26" s="115">
        <f>('نرخ '!E10*80000)+(0.75*4200000)</f>
        <v>42990000</v>
      </c>
      <c r="E26" s="115">
        <f>('نرخ '!F10*80000)+(0.75*4200000)</f>
        <v>9790000</v>
      </c>
      <c r="F26" s="115">
        <f>('نرخ '!G10*80000)+(0.75*4200000)</f>
        <v>18830000</v>
      </c>
      <c r="G26" s="115">
        <f>('نرخ '!H10*80000)+(0.75*4200000)</f>
        <v>36510000</v>
      </c>
      <c r="H26" s="115">
        <f>('نرخ '!I10*80000)+(0.75*4200000)</f>
        <v>12030000</v>
      </c>
      <c r="I26" s="115">
        <f>('نرخ '!J10*80000)+(0.75*4200000)</f>
        <v>15470000</v>
      </c>
      <c r="J26" s="115">
        <f>('نرخ '!K10*80000)+(0.75*4200000)</f>
        <v>17390000</v>
      </c>
      <c r="K26" s="115">
        <f>('نرخ '!L10*80000)+(0.75*4200000)</f>
        <v>35710000</v>
      </c>
      <c r="L26" s="115">
        <f>('نرخ '!M10*80000)+(0.75*4200000)</f>
        <v>13550000</v>
      </c>
      <c r="M26" s="115">
        <f>('نرخ '!N10*80000)+(0.75*4200000)</f>
        <v>16190000</v>
      </c>
      <c r="N26" s="115">
        <f>('نرخ '!O10*80000)+(0.75*4200000)</f>
        <v>16830000</v>
      </c>
      <c r="O26" s="115">
        <f>('نرخ '!P10*80000)+(0.75*4200000)</f>
        <v>25150000</v>
      </c>
      <c r="P26" s="115">
        <f>('نرخ '!Q10*80000)+(0.75*4200000)</f>
        <v>24670000</v>
      </c>
      <c r="Q26" s="115">
        <f>('نرخ '!R10*80000)+(0.75*4200000)</f>
        <v>3150000</v>
      </c>
      <c r="R26" s="115">
        <f>('نرخ '!S10*80000)+(0.75*4200000)</f>
        <v>12590000</v>
      </c>
    </row>
    <row r="27" spans="1:18" ht="18" x14ac:dyDescent="0.25">
      <c r="A27" s="54" t="s">
        <v>1</v>
      </c>
      <c r="B27" s="115">
        <f>('نرخ '!C11*80000)+(0.75*4200000)</f>
        <v>3150000</v>
      </c>
      <c r="C27" s="115">
        <f>('نرخ '!D11*80000)+(0.75*4200000)</f>
        <v>12510000</v>
      </c>
      <c r="D27" s="115">
        <f>('نرخ '!E11*80000)+(0.75*4200000)</f>
        <v>34270000</v>
      </c>
      <c r="E27" s="115">
        <f>('نرخ '!F11*80000)+(0.75*4200000)</f>
        <v>10190000</v>
      </c>
      <c r="F27" s="115">
        <f>('نرخ '!G11*80000)+(0.75*4200000)</f>
        <v>19230000</v>
      </c>
      <c r="G27" s="115">
        <f>('نرخ '!H11*80000)+(0.75*4200000)</f>
        <v>37070000</v>
      </c>
      <c r="H27" s="115">
        <f>('نرخ '!I11*80000)+(0.75*4200000)</f>
        <v>7710000</v>
      </c>
      <c r="I27" s="115">
        <f>('نرخ '!J11*80000)+(0.75*4200000)</f>
        <v>11070000</v>
      </c>
      <c r="J27" s="115">
        <f>('نرخ '!K11*80000)+(0.75*4200000)</f>
        <v>13070000</v>
      </c>
      <c r="K27" s="115">
        <f>('نرخ '!L11*80000)+(0.75*4200000)</f>
        <v>31710000</v>
      </c>
      <c r="L27" s="115">
        <f>('نرخ '!M11*80000)+(0.75*4200000)</f>
        <v>13950000</v>
      </c>
      <c r="M27" s="115">
        <f>('نرخ '!N11*80000)+(0.75*4200000)</f>
        <v>11150000</v>
      </c>
      <c r="N27" s="115">
        <f>('نرخ '!O11*80000)+(0.75*4200000)</f>
        <v>17230000</v>
      </c>
      <c r="O27" s="115">
        <f>('نرخ '!P11*80000)+(0.75*4200000)</f>
        <v>14350000</v>
      </c>
      <c r="P27" s="115">
        <f>('نرخ '!Q11*80000)+(0.75*4200000)</f>
        <v>19550000</v>
      </c>
      <c r="Q27" s="115">
        <f>('نرخ '!R11*80000)+(0.75*4200000)</f>
        <v>13790000</v>
      </c>
      <c r="R27" s="115">
        <f>('نرخ '!S11*80000)+(0.75*4200000)</f>
        <v>12990000</v>
      </c>
    </row>
    <row r="28" spans="1:18" s="1" customFormat="1" ht="18" x14ac:dyDescent="0.25">
      <c r="A28" s="48" t="s">
        <v>26</v>
      </c>
      <c r="B28" s="115">
        <f>('نرخ '!C12*80000)+(0.75*4200000)</f>
        <v>12990000</v>
      </c>
      <c r="C28" s="115">
        <f>('نرخ '!D12*80000)+(0.75*4200000)</f>
        <v>20350000</v>
      </c>
      <c r="D28" s="115">
        <f>('نرخ '!E12*80000)+(0.75*4200000)</f>
        <v>42190000</v>
      </c>
      <c r="E28" s="115">
        <f>('نرخ '!F12*80000)+(0.75*4200000)</f>
        <v>6110000</v>
      </c>
      <c r="F28" s="115">
        <f>('نرخ '!G12*80000)+(0.75*4200000)</f>
        <v>10030000</v>
      </c>
      <c r="G28" s="115">
        <f>('نرخ '!H12*80000)+(0.75*4200000)</f>
        <v>31310000</v>
      </c>
      <c r="H28" s="115">
        <f>('نرخ '!I12*80000)+(0.75*4200000)</f>
        <v>12670000</v>
      </c>
      <c r="I28" s="115">
        <f>('نرخ '!J12*80000)+(0.75*4200000)</f>
        <v>16110000</v>
      </c>
      <c r="J28" s="115">
        <f>('نرخ '!K12*80000)+(0.75*4200000)</f>
        <v>17870000</v>
      </c>
      <c r="K28" s="115">
        <f>('نرخ '!L12*80000)+(0.75*4200000)</f>
        <v>36350000</v>
      </c>
      <c r="L28" s="115">
        <f>('نرخ '!M12*80000)+(0.75*4200000)</f>
        <v>10030000</v>
      </c>
      <c r="M28" s="115">
        <f>('نرخ '!N12*80000)+(0.75*4200000)</f>
        <v>12750000</v>
      </c>
      <c r="N28" s="115">
        <f>('نرخ '!O12*80000)+(0.75*4200000)</f>
        <v>7390000</v>
      </c>
      <c r="O28" s="115">
        <f>('نرخ '!P12*80000)+(0.75*4200000)</f>
        <v>24350000</v>
      </c>
      <c r="P28" s="115">
        <f>('نرخ '!Q12*80000)+(0.75*4200000)</f>
        <v>21150000</v>
      </c>
      <c r="Q28" s="115">
        <f>('نرخ '!R12*80000)+(0.75*4200000)</f>
        <v>12590000</v>
      </c>
      <c r="R28" s="115">
        <f>('نرخ '!S12*80000)+(0.75*4200000)</f>
        <v>3150000</v>
      </c>
    </row>
    <row r="29" spans="1:18" ht="22.5" x14ac:dyDescent="0.6">
      <c r="A29" s="5" t="s">
        <v>29</v>
      </c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R29" s="63"/>
    </row>
    <row r="30" spans="1:18" ht="22.5" x14ac:dyDescent="0.6">
      <c r="A30" s="5" t="s">
        <v>24</v>
      </c>
      <c r="B30" s="5"/>
      <c r="C30" s="5"/>
      <c r="D30" s="5"/>
      <c r="E30" s="5"/>
      <c r="F30" s="1"/>
      <c r="G30" s="1"/>
      <c r="H30" s="1"/>
      <c r="I30" s="1"/>
      <c r="J30" s="1"/>
      <c r="K30" s="1"/>
      <c r="L30" s="1"/>
      <c r="R30" s="63"/>
    </row>
    <row r="31" spans="1:18" ht="22.5" x14ac:dyDescent="0.6">
      <c r="C31" s="5"/>
      <c r="D31" s="5"/>
      <c r="E31" s="5"/>
      <c r="F31" s="5"/>
      <c r="G31" s="5"/>
      <c r="H31" s="5"/>
    </row>
    <row r="32" spans="1:18" x14ac:dyDescent="0.25">
      <c r="Q32" s="1"/>
      <c r="R32" s="1"/>
    </row>
    <row r="33" spans="17:18" x14ac:dyDescent="0.25">
      <c r="Q33" s="1"/>
    </row>
    <row r="34" spans="17:18" x14ac:dyDescent="0.25">
      <c r="Q34" s="1"/>
    </row>
    <row r="35" spans="17:18" x14ac:dyDescent="0.25">
      <c r="Q35" s="1"/>
    </row>
    <row r="36" spans="17:18" x14ac:dyDescent="0.25">
      <c r="Q36" s="1"/>
    </row>
    <row r="37" spans="17:18" x14ac:dyDescent="0.25">
      <c r="Q37" s="1"/>
    </row>
    <row r="38" spans="17:18" x14ac:dyDescent="0.25">
      <c r="Q38" s="1"/>
    </row>
    <row r="39" spans="17:18" x14ac:dyDescent="0.25">
      <c r="Q39" s="1"/>
    </row>
    <row r="40" spans="17:18" x14ac:dyDescent="0.25">
      <c r="Q40" s="1"/>
    </row>
    <row r="41" spans="17:18" x14ac:dyDescent="0.25">
      <c r="Q41" s="1"/>
    </row>
    <row r="42" spans="17:18" x14ac:dyDescent="0.25">
      <c r="Q42" s="1"/>
    </row>
    <row r="43" spans="17:18" x14ac:dyDescent="0.25">
      <c r="Q43" s="1"/>
    </row>
    <row r="44" spans="17:18" x14ac:dyDescent="0.25">
      <c r="Q44" s="1"/>
      <c r="R44" s="1"/>
    </row>
  </sheetData>
  <mergeCells count="2">
    <mergeCell ref="A1:K1"/>
    <mergeCell ref="A16:K16"/>
  </mergeCells>
  <pageMargins left="0.31496062992125984" right="0.31496062992125984" top="0.74803149606299213" bottom="0.74803149606299213" header="0.31496062992125984" footer="0.31496062992125984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2"/>
  <sheetViews>
    <sheetView rightToLeft="1" workbookViewId="0">
      <selection activeCell="E6" sqref="E6"/>
    </sheetView>
  </sheetViews>
  <sheetFormatPr defaultRowHeight="15" x14ac:dyDescent="0.25"/>
  <cols>
    <col min="1" max="1" width="8.28515625" style="63" customWidth="1"/>
    <col min="2" max="2" width="10.7109375" style="63" customWidth="1"/>
    <col min="3" max="3" width="9.5703125" style="63" customWidth="1"/>
    <col min="4" max="4" width="10.140625" style="63" customWidth="1"/>
    <col min="5" max="5" width="11.85546875" style="63" customWidth="1"/>
    <col min="6" max="6" width="10.42578125" style="63" customWidth="1"/>
    <col min="7" max="7" width="9.42578125" style="63" customWidth="1"/>
    <col min="8" max="8" width="10" style="63" customWidth="1"/>
    <col min="9" max="9" width="8.42578125" style="63" customWidth="1"/>
    <col min="10" max="10" width="11.42578125" style="63" customWidth="1"/>
    <col min="11" max="11" width="10.28515625" style="63" customWidth="1"/>
    <col min="12" max="12" width="9.7109375" style="63" customWidth="1"/>
    <col min="13" max="13" width="9.28515625" style="63" customWidth="1"/>
    <col min="14" max="14" width="12" style="63" customWidth="1"/>
    <col min="15" max="15" width="10.140625" style="63" customWidth="1"/>
    <col min="16" max="16" width="11.5703125" style="63" customWidth="1"/>
    <col min="17" max="17" width="9.85546875" style="63" customWidth="1"/>
    <col min="18" max="18" width="10.7109375" style="63" customWidth="1"/>
    <col min="19" max="16384" width="9.140625" style="63"/>
  </cols>
  <sheetData>
    <row r="1" spans="1:18" ht="28.5" x14ac:dyDescent="0.25">
      <c r="A1" s="191" t="s">
        <v>53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8" s="7" customFormat="1" ht="30" customHeight="1" x14ac:dyDescent="0.55000000000000004">
      <c r="A2" s="169" t="s">
        <v>22</v>
      </c>
      <c r="B2" s="170" t="s">
        <v>1</v>
      </c>
      <c r="C2" s="170" t="s">
        <v>11</v>
      </c>
      <c r="D2" s="170" t="s">
        <v>12</v>
      </c>
      <c r="E2" s="170" t="s">
        <v>2</v>
      </c>
      <c r="F2" s="170" t="s">
        <v>3</v>
      </c>
      <c r="G2" s="170" t="s">
        <v>16</v>
      </c>
      <c r="H2" s="170" t="s">
        <v>4</v>
      </c>
      <c r="I2" s="170" t="s">
        <v>5</v>
      </c>
      <c r="J2" s="170" t="s">
        <v>6</v>
      </c>
      <c r="K2" s="170" t="s">
        <v>13</v>
      </c>
      <c r="L2" s="170" t="s">
        <v>7</v>
      </c>
      <c r="M2" s="170" t="s">
        <v>8</v>
      </c>
      <c r="N2" s="170" t="s">
        <v>9</v>
      </c>
      <c r="O2" s="170" t="s">
        <v>14</v>
      </c>
      <c r="P2" s="170" t="s">
        <v>15</v>
      </c>
      <c r="Q2" s="171" t="s">
        <v>55</v>
      </c>
      <c r="R2" s="172" t="s">
        <v>36</v>
      </c>
    </row>
    <row r="3" spans="1:18" x14ac:dyDescent="0.25">
      <c r="A3" s="167" t="s">
        <v>2</v>
      </c>
      <c r="B3" s="166">
        <f>('نرخ '!C2*125000)+(0.75*8000000)</f>
        <v>17000000</v>
      </c>
      <c r="C3" s="166">
        <f>('نرخ '!D2*125000)+(0.75*8000000)</f>
        <v>28500000</v>
      </c>
      <c r="D3" s="166">
        <f>('نرخ '!E2*125000)+(0.75*8000000)</f>
        <v>62500000</v>
      </c>
      <c r="E3" s="166"/>
      <c r="F3" s="166">
        <f>('نرخ '!G2*125000)+(0.75*8000000)</f>
        <v>20500000</v>
      </c>
      <c r="G3" s="166">
        <f>('نرخ '!H2*125000)+(0.75*8000000)</f>
        <v>48125000</v>
      </c>
      <c r="H3" s="166">
        <f>('نرخ '!I2*125000)+(0.75*8000000)</f>
        <v>16500000</v>
      </c>
      <c r="I3" s="166">
        <f>('نرخ '!J2*125000)+(0.75*8000000)</f>
        <v>21750000</v>
      </c>
      <c r="J3" s="166">
        <f>('نرخ '!K2*125000)+(0.75*8000000)</f>
        <v>24625000</v>
      </c>
      <c r="K3" s="166">
        <f>('نرخ '!L2*125000)+(0.75*8000000)</f>
        <v>53500000</v>
      </c>
      <c r="L3" s="166">
        <f>('نرخ '!M2*125000)+(0.75*8000000)</f>
        <v>12375000</v>
      </c>
      <c r="M3" s="166">
        <f>('نرخ '!N2*125000)+(0.75*8000000)</f>
        <v>16500000</v>
      </c>
      <c r="N3" s="166">
        <f>('نرخ '!O2*125000)+(0.75*8000000)</f>
        <v>17375000</v>
      </c>
      <c r="O3" s="166">
        <f>('نرخ '!P2*125000)+(0.75*8000000)</f>
        <v>34750000</v>
      </c>
      <c r="P3" s="166">
        <f>('نرخ '!Q2*125000)+(0.75*8000000)</f>
        <v>29625000</v>
      </c>
      <c r="Q3" s="166">
        <f>('نرخ '!R2*125000)+(0.75*8000000)</f>
        <v>16375000</v>
      </c>
      <c r="R3" s="168">
        <f>('نرخ '!S2*125000)+(0.75*8000000)</f>
        <v>10625000</v>
      </c>
    </row>
    <row r="4" spans="1:18" x14ac:dyDescent="0.25">
      <c r="A4" s="167" t="s">
        <v>3</v>
      </c>
      <c r="B4" s="166">
        <f>('نرخ '!C3*125000)+(0.75*6700000)</f>
        <v>30150000</v>
      </c>
      <c r="C4" s="166">
        <f>('نرخ '!D3*125000)+(0.75*6700000)</f>
        <v>41650000</v>
      </c>
      <c r="D4" s="166">
        <f>('نرخ '!E3*125000)+(0.75*6700000)</f>
        <v>75650000</v>
      </c>
      <c r="E4" s="166">
        <f>('نرخ '!F3*125000)+(0.75*6700000)</f>
        <v>19525000</v>
      </c>
      <c r="F4" s="166"/>
      <c r="G4" s="166">
        <f>('نرخ '!H3*125000)+(0.75*6700000)</f>
        <v>39275000</v>
      </c>
      <c r="H4" s="166">
        <f>('نرخ '!I3*125000)+(0.75*6700000)</f>
        <v>29650000</v>
      </c>
      <c r="I4" s="166">
        <f>('نرخ '!J3*125000)+(0.75*6700000)</f>
        <v>34900000</v>
      </c>
      <c r="J4" s="166">
        <f>('نرخ '!K3*125000)+(0.75*6700000)</f>
        <v>37775000</v>
      </c>
      <c r="K4" s="166">
        <f>('نرخ '!L3*125000)+(0.75*6700000)</f>
        <v>66650000</v>
      </c>
      <c r="L4" s="166">
        <f>('نرخ '!M3*125000)+(0.75*6700000)</f>
        <v>25650000</v>
      </c>
      <c r="M4" s="166">
        <f>('نرخ '!N3*125000)+(0.75*6700000)</f>
        <v>29900000</v>
      </c>
      <c r="N4" s="166">
        <f>('نرخ '!O3*125000)+(0.75*6700000)</f>
        <v>14150000</v>
      </c>
      <c r="O4" s="166">
        <f>('نرخ '!P3*125000)+(0.75*6700000)</f>
        <v>47775000</v>
      </c>
      <c r="P4" s="166">
        <f>('نرخ '!Q3*125000)+(0.75*6700000)</f>
        <v>30900000</v>
      </c>
      <c r="Q4" s="166">
        <f>('نرخ '!R3*125000)+(0.75*6700000)</f>
        <v>29525000</v>
      </c>
      <c r="R4" s="168">
        <f>('نرخ '!S3*125000)+(0.75*6700000)</f>
        <v>15775000</v>
      </c>
    </row>
    <row r="5" spans="1:18" x14ac:dyDescent="0.25">
      <c r="A5" s="167" t="s">
        <v>4</v>
      </c>
      <c r="B5" s="166">
        <f>('نرخ '!C4*125000)+(0.75*6700000)</f>
        <v>12150000</v>
      </c>
      <c r="C5" s="166">
        <f>('نرخ '!D4*125000)+(0.75*6700000)</f>
        <v>23650000</v>
      </c>
      <c r="D5" s="166">
        <f>('نرخ '!E4*125000)+(0.75*6700000)</f>
        <v>57775000</v>
      </c>
      <c r="E5" s="166">
        <f>('نرخ '!F4*125000)+(0.75*6700000)</f>
        <v>15525000</v>
      </c>
      <c r="F5" s="166">
        <f>('نرخ '!G4*125000)+(0.75*6700000)</f>
        <v>29775000</v>
      </c>
      <c r="G5" s="166">
        <f>('نرخ '!H4*125000)+(0.75*6700000)</f>
        <v>57275000</v>
      </c>
      <c r="H5" s="166"/>
      <c r="I5" s="166">
        <f>('نرخ '!J4*125000)+(0.75*6700000)</f>
        <v>10525000</v>
      </c>
      <c r="J5" s="166">
        <f>('نرخ '!K4*125000)+(0.75*6700000)</f>
        <v>13400000</v>
      </c>
      <c r="K5" s="166">
        <f>('نرخ '!L4*125000)+(0.75*6700000)</f>
        <v>42275000</v>
      </c>
      <c r="L5" s="166">
        <f>('نرخ '!M4*125000)+(0.75*6700000)</f>
        <v>21400000</v>
      </c>
      <c r="M5" s="166">
        <f>('نرخ '!N4*125000)+(0.75*6700000)</f>
        <v>25525000</v>
      </c>
      <c r="N5" s="166">
        <f>('نرخ '!O4*125000)+(0.75*6700000)</f>
        <v>26650000</v>
      </c>
      <c r="O5" s="166">
        <f>('نرخ '!P4*125000)+(0.75*6700000)</f>
        <v>29775000</v>
      </c>
      <c r="P5" s="166">
        <f>('نرخ '!Q4*125000)+(0.75*6700000)</f>
        <v>38775000</v>
      </c>
      <c r="Q5" s="166">
        <f>('نرخ '!R4*125000)+(0.75*6700000)</f>
        <v>18900000</v>
      </c>
      <c r="R5" s="168">
        <f>('نرخ '!S4*125000)+(0.75*6700000)</f>
        <v>19900000</v>
      </c>
    </row>
    <row r="6" spans="1:18" x14ac:dyDescent="0.25">
      <c r="A6" s="167" t="s">
        <v>5</v>
      </c>
      <c r="B6" s="166">
        <f>('نرخ '!C5*125000)+(0.75*6700000)</f>
        <v>17400000</v>
      </c>
      <c r="C6" s="166">
        <f>('نرخ '!D5*125000)+(0.75*6700000)</f>
        <v>16525000</v>
      </c>
      <c r="D6" s="166">
        <f>('نرخ '!E5*125000)+(0.75*6700000)</f>
        <v>50650000</v>
      </c>
      <c r="E6" s="166">
        <f>('نرخ '!F5*125000)+(0.75*6700000)</f>
        <v>20775000</v>
      </c>
      <c r="F6" s="166">
        <f>('نرخ '!G5*125000)+(0.75*6700000)</f>
        <v>34900000</v>
      </c>
      <c r="G6" s="166">
        <f>('نرخ '!H5*125000)+(0.75*6700000)</f>
        <v>62650000</v>
      </c>
      <c r="H6" s="166">
        <f>('نرخ '!I5*125000)+(0.75*6700000)</f>
        <v>10525000</v>
      </c>
      <c r="I6" s="166"/>
      <c r="J6" s="166">
        <f>('نرخ '!K5*125000)+(0.75*6700000)</f>
        <v>8400000</v>
      </c>
      <c r="K6" s="166">
        <f>('نرخ '!L5*125000)+(0.75*6700000)</f>
        <v>37275000</v>
      </c>
      <c r="L6" s="166">
        <f>('نرخ '!M5*125000)+(0.75*6700000)</f>
        <v>26775000</v>
      </c>
      <c r="M6" s="166">
        <f>('نرخ '!N5*125000)+(0.75*6700000)</f>
        <v>30900000</v>
      </c>
      <c r="N6" s="166">
        <f>('نرخ '!O5*125000)+(0.75*6700000)</f>
        <v>31900000</v>
      </c>
      <c r="O6" s="166">
        <f>('نرخ '!P5*125000)+(0.75*6700000)</f>
        <v>35150000</v>
      </c>
      <c r="P6" s="166">
        <f>('نرخ '!Q5*125000)+(0.75*6700000)</f>
        <v>44150000</v>
      </c>
      <c r="Q6" s="166">
        <f>('نرخ '!R5*125000)+(0.75*6700000)</f>
        <v>24275000</v>
      </c>
      <c r="R6" s="168">
        <f>('نرخ '!S5*125000)+(0.75*6700000)</f>
        <v>25275000</v>
      </c>
    </row>
    <row r="7" spans="1:18" x14ac:dyDescent="0.25">
      <c r="A7" s="167" t="s">
        <v>6</v>
      </c>
      <c r="B7" s="166">
        <f>('نرخ '!C6*125000)+(0.75*6700000)</f>
        <v>20525000</v>
      </c>
      <c r="C7" s="166">
        <f>('نرخ '!D6*125000)+(0.75*6700000)</f>
        <v>20775000</v>
      </c>
      <c r="D7" s="166">
        <f>('نرخ '!E6*125000)+(0.75*6700000)</f>
        <v>53275000</v>
      </c>
      <c r="E7" s="166">
        <f>('نرخ '!F6*125000)+(0.75*6700000)</f>
        <v>23650000</v>
      </c>
      <c r="F7" s="166">
        <f>('نرخ '!G6*125000)+(0.75*6700000)</f>
        <v>37775000</v>
      </c>
      <c r="G7" s="166">
        <f>('نرخ '!H6*125000)+(0.75*6700000)</f>
        <v>65775000</v>
      </c>
      <c r="H7" s="166">
        <f>('نرخ '!I6*125000)+(0.75*6700000)</f>
        <v>13400000</v>
      </c>
      <c r="I7" s="166">
        <f>('نرخ '!J6*125000)+(0.75*6700000)</f>
        <v>8400000</v>
      </c>
      <c r="J7" s="166"/>
      <c r="K7" s="166">
        <f>('نرخ '!L6*125000)+(0.75*6700000)</f>
        <v>33900000</v>
      </c>
      <c r="L7" s="166">
        <f>('نرخ '!M6*125000)+(0.75*6700000)</f>
        <v>29775000</v>
      </c>
      <c r="M7" s="166">
        <f>('نرخ '!N6*125000)+(0.75*6700000)</f>
        <v>34025000</v>
      </c>
      <c r="N7" s="166">
        <f>('نرخ '!O6*125000)+(0.75*6700000)</f>
        <v>35025000</v>
      </c>
      <c r="O7" s="166">
        <f>('نرخ '!P6*125000)+(0.75*6700000)</f>
        <v>38275000</v>
      </c>
      <c r="P7" s="166">
        <f>('نرخ '!Q6*125000)+(0.75*6700000)</f>
        <v>47150000</v>
      </c>
      <c r="Q7" s="166">
        <f>('نرخ '!R6*125000)+(0.75*6700000)</f>
        <v>27275000</v>
      </c>
      <c r="R7" s="168">
        <f>('نرخ '!S6*125000)+(0.75*6700000)</f>
        <v>28025000</v>
      </c>
    </row>
    <row r="8" spans="1:18" x14ac:dyDescent="0.25">
      <c r="A8" s="167" t="s">
        <v>7</v>
      </c>
      <c r="B8" s="166">
        <f>('نرخ '!C7*125000)+(0.75*6700000)</f>
        <v>21900000</v>
      </c>
      <c r="C8" s="166">
        <f>('نرخ '!D7*125000)+(0.75*6700000)</f>
        <v>33275000</v>
      </c>
      <c r="D8" s="166">
        <f>('نرخ '!E7*125000)+(0.75*6700000)</f>
        <v>67400000</v>
      </c>
      <c r="E8" s="166">
        <f>('نرخ '!F7*125000)+(0.75*6700000)</f>
        <v>11400000</v>
      </c>
      <c r="F8" s="166">
        <f>('نرخ '!G7*125000)+(0.75*6700000)</f>
        <v>25650000</v>
      </c>
      <c r="G8" s="166">
        <f>('نرخ '!H7*125000)+(0.75*6700000)</f>
        <v>53150000</v>
      </c>
      <c r="H8" s="166">
        <f>('نرخ '!I7*125000)+(0.75*6700000)</f>
        <v>21400000</v>
      </c>
      <c r="I8" s="166">
        <f>('نرخ '!J7*125000)+(0.75*6700000)</f>
        <v>26775000</v>
      </c>
      <c r="J8" s="166">
        <f>('نرخ '!K7*125000)+(0.75*6700000)</f>
        <v>29775000</v>
      </c>
      <c r="K8" s="166">
        <f>('نرخ '!L7*125000)+(0.75*6700000)</f>
        <v>58400000</v>
      </c>
      <c r="L8" s="166"/>
      <c r="M8" s="166">
        <f>('نرخ '!N7*125000)+(0.75*6700000)</f>
        <v>10150000</v>
      </c>
      <c r="N8" s="166">
        <f>('نرخ '!O7*125000)+(0.75*6700000)</f>
        <v>22400000</v>
      </c>
      <c r="O8" s="166">
        <f>('نرخ '!P7*125000)+(0.75*6700000)</f>
        <v>31400000</v>
      </c>
      <c r="P8" s="166">
        <f>('نرخ '!Q7*125000)+(0.75*6700000)</f>
        <v>23400000</v>
      </c>
      <c r="Q8" s="166">
        <f>('نرخ '!R7*125000)+(0.75*6700000)</f>
        <v>21275000</v>
      </c>
      <c r="R8" s="168">
        <f>('نرخ '!S7*125000)+(0.75*6700000)</f>
        <v>15775000</v>
      </c>
    </row>
    <row r="9" spans="1:18" x14ac:dyDescent="0.25">
      <c r="A9" s="167" t="s">
        <v>8</v>
      </c>
      <c r="B9" s="166">
        <f>('نرخ '!C8*125000)+(0.75*6700000)</f>
        <v>17525000</v>
      </c>
      <c r="C9" s="166">
        <f>('نرخ '!D8*125000)+(0.75*6700000)</f>
        <v>31275000</v>
      </c>
      <c r="D9" s="166">
        <f>('نرخ '!E8*125000)+(0.75*6700000)</f>
        <v>65400000</v>
      </c>
      <c r="E9" s="166">
        <f>('نرخ '!F8*125000)+(0.75*6700000)</f>
        <v>15525000</v>
      </c>
      <c r="F9" s="166">
        <f>('نرخ '!G8*125000)+(0.75*6700000)</f>
        <v>29900000</v>
      </c>
      <c r="G9" s="166">
        <f>('نرخ '!H8*125000)+(0.75*6700000)</f>
        <v>57275000</v>
      </c>
      <c r="H9" s="166">
        <f>('نرخ '!I8*125000)+(0.75*6700000)</f>
        <v>25525000</v>
      </c>
      <c r="I9" s="166">
        <f>('نرخ '!J8*125000)+(0.75*6700000)</f>
        <v>30900000</v>
      </c>
      <c r="J9" s="166">
        <f>('نرخ '!K8*125000)+(0.75*6700000)</f>
        <v>34025000</v>
      </c>
      <c r="K9" s="166">
        <f>('نرخ '!L8*125000)+(0.75*6700000)</f>
        <v>62525000</v>
      </c>
      <c r="L9" s="166">
        <f>('نرخ '!M8*125000)+(0.75*6700000)</f>
        <v>10150000</v>
      </c>
      <c r="M9" s="166"/>
      <c r="N9" s="166">
        <f>('نرخ '!O8*125000)+(0.75*6700000)</f>
        <v>26525000</v>
      </c>
      <c r="O9" s="166">
        <f>('نرخ '!P8*125000)+(0.75*6700000)</f>
        <v>28650000</v>
      </c>
      <c r="P9" s="166">
        <f>('نرخ '!Q8*125000)+(0.75*6700000)</f>
        <v>18275000</v>
      </c>
      <c r="Q9" s="166">
        <f>('نرخ '!R8*125000)+(0.75*6700000)</f>
        <v>25400000</v>
      </c>
      <c r="R9" s="168">
        <f>('نرخ '!S8*125000)+(0.75*6700000)</f>
        <v>20025000</v>
      </c>
    </row>
    <row r="10" spans="1:18" x14ac:dyDescent="0.25">
      <c r="A10" s="167" t="s">
        <v>9</v>
      </c>
      <c r="B10" s="166">
        <f>('نرخ '!C9*125000)+(0.75*6700000)</f>
        <v>27025000</v>
      </c>
      <c r="C10" s="166">
        <f>('نرخ '!D9*125000)+(0.75*6700000)</f>
        <v>38525000</v>
      </c>
      <c r="D10" s="166">
        <f>('نرخ '!E9*125000)+(0.75*6700000)</f>
        <v>72650000</v>
      </c>
      <c r="E10" s="166">
        <f>('نرخ '!F9*125000)+(0.75*6700000)</f>
        <v>16400000</v>
      </c>
      <c r="F10" s="166">
        <f>('نرخ '!G9*125000)+(0.75*6700000)</f>
        <v>14150000</v>
      </c>
      <c r="G10" s="166">
        <f>('نرخ '!H9*125000)+(0.75*6700000)</f>
        <v>48275000</v>
      </c>
      <c r="H10" s="166">
        <f>('نرخ '!I9*125000)+(0.75*6700000)</f>
        <v>26650000</v>
      </c>
      <c r="I10" s="166">
        <f>('نرخ '!J9*125000)+(0.75*6700000)</f>
        <v>31900000</v>
      </c>
      <c r="J10" s="166">
        <f>('نرخ '!K9*125000)+(0.75*6700000)</f>
        <v>35025000</v>
      </c>
      <c r="K10" s="166">
        <f>('نرخ '!L9*125000)+(0.75*6700000)</f>
        <v>63650000</v>
      </c>
      <c r="L10" s="166">
        <f>('نرخ '!M9*125000)+(0.75*6700000)</f>
        <v>22400000</v>
      </c>
      <c r="M10" s="166">
        <f>('نرخ '!N9*125000)+(0.75*6700000)</f>
        <v>26525000</v>
      </c>
      <c r="N10" s="166"/>
      <c r="O10" s="166">
        <f>('نرخ '!P9*125000)+(0.75*6700000)</f>
        <v>44775000</v>
      </c>
      <c r="P10" s="166">
        <f>('نرخ '!Q9*125000)+(0.75*6700000)</f>
        <v>26775000</v>
      </c>
      <c r="Q10" s="166">
        <f>('نرخ '!R9*125000)+(0.75*6700000)</f>
        <v>26400000</v>
      </c>
      <c r="R10" s="168">
        <f>('نرخ '!S9*125000)+(0.75*6700000)</f>
        <v>11650000</v>
      </c>
    </row>
    <row r="11" spans="1:18" x14ac:dyDescent="0.25">
      <c r="A11" s="167" t="s">
        <v>10</v>
      </c>
      <c r="B11" s="166">
        <f>('نرخ '!C10*125000)+(0.75*6700000)</f>
        <v>21650000</v>
      </c>
      <c r="C11" s="166">
        <f>('نرخ '!D10*125000)+(0.75*6700000)</f>
        <v>33150000</v>
      </c>
      <c r="D11" s="166">
        <f>('نرخ '!E10*125000)+(0.75*6700000)</f>
        <v>67275000</v>
      </c>
      <c r="E11" s="166">
        <f>('نرخ '!F10*125000)+(0.75*6700000)</f>
        <v>15400000</v>
      </c>
      <c r="F11" s="166">
        <f>('نرخ '!G10*125000)+(0.75*6700000)</f>
        <v>29525000</v>
      </c>
      <c r="G11" s="166">
        <f>('نرخ '!H10*125000)+(0.75*6700000)</f>
        <v>57150000</v>
      </c>
      <c r="H11" s="166">
        <f>('نرخ '!I10*125000)+(0.75*6700000)</f>
        <v>18900000</v>
      </c>
      <c r="I11" s="166">
        <f>('نرخ '!J10*125000)+(0.75*6700000)</f>
        <v>24275000</v>
      </c>
      <c r="J11" s="166">
        <f>('نرخ '!K10*125000)+(0.75*6700000)</f>
        <v>27275000</v>
      </c>
      <c r="K11" s="166">
        <f>('نرخ '!L10*125000)+(0.75*6700000)</f>
        <v>55900000</v>
      </c>
      <c r="L11" s="166">
        <f>('نرخ '!M10*125000)+(0.75*6700000)</f>
        <v>21275000</v>
      </c>
      <c r="M11" s="166">
        <f>('نرخ '!N10*125000)+(0.75*6700000)</f>
        <v>25400000</v>
      </c>
      <c r="N11" s="166">
        <f>('نرخ '!O10*125000)+(0.75*6700000)</f>
        <v>26400000</v>
      </c>
      <c r="O11" s="166">
        <f>('نرخ '!P10*125000)+(0.75*6700000)</f>
        <v>39400000</v>
      </c>
      <c r="P11" s="166">
        <f>('نرخ '!Q10*125000)+(0.75*6700000)</f>
        <v>38650000</v>
      </c>
      <c r="Q11" s="166"/>
      <c r="R11" s="168">
        <f>('نرخ '!S10*125000)+(0.75*6700000)</f>
        <v>19775000</v>
      </c>
    </row>
    <row r="12" spans="1:18" x14ac:dyDescent="0.25">
      <c r="A12" s="167" t="s">
        <v>1</v>
      </c>
      <c r="B12" s="166"/>
      <c r="C12" s="166">
        <f>('نرخ '!D11*125000)+(0.75*6700000)</f>
        <v>19650000</v>
      </c>
      <c r="D12" s="166">
        <f>('نرخ '!E11*125000)+(0.75*6700000)</f>
        <v>53650000</v>
      </c>
      <c r="E12" s="166">
        <f>('نرخ '!F11*125000)+(0.75*6700000)</f>
        <v>16025000</v>
      </c>
      <c r="F12" s="166">
        <f>('نرخ '!G11*125000)+(0.75*6700000)</f>
        <v>30150000</v>
      </c>
      <c r="G12" s="166">
        <f>('نرخ '!H11*125000)+(0.75*6700000)</f>
        <v>58025000</v>
      </c>
      <c r="H12" s="166">
        <f>('نرخ '!I11*125000)+(0.75*6700000)</f>
        <v>12150000</v>
      </c>
      <c r="I12" s="166">
        <f>('نرخ '!J11*125000)+(0.75*6700000)</f>
        <v>17400000</v>
      </c>
      <c r="J12" s="166">
        <f>('نرخ '!K11*125000)+(0.75*6700000)</f>
        <v>20525000</v>
      </c>
      <c r="K12" s="166">
        <f>('نرخ '!L11*125000)+(0.75*6700000)</f>
        <v>49650000</v>
      </c>
      <c r="L12" s="166">
        <f>('نرخ '!M11*125000)+(0.75*6700000)</f>
        <v>21900000</v>
      </c>
      <c r="M12" s="166">
        <f>('نرخ '!N11*125000)+(0.75*6700000)</f>
        <v>17525000</v>
      </c>
      <c r="N12" s="166">
        <f>('نرخ '!O11*125000)+(0.75*6700000)</f>
        <v>27025000</v>
      </c>
      <c r="O12" s="166">
        <f>('نرخ '!P11*125000)+(0.75*6700000)</f>
        <v>22525000</v>
      </c>
      <c r="P12" s="166">
        <f>('نرخ '!Q11*125000)+(0.75*6700000)</f>
        <v>30650000</v>
      </c>
      <c r="Q12" s="166">
        <f>('نرخ '!R11*125000)+(0.75*6700000)</f>
        <v>21650000</v>
      </c>
      <c r="R12" s="168">
        <f>('نرخ '!S11*125000)+(0.75*6700000)</f>
        <v>20400000</v>
      </c>
    </row>
    <row r="13" spans="1:18" x14ac:dyDescent="0.25">
      <c r="A13" s="173" t="s">
        <v>26</v>
      </c>
      <c r="B13" s="174">
        <f>('نرخ '!C12*125000)+(0.75*6700000)</f>
        <v>20400000</v>
      </c>
      <c r="C13" s="174">
        <f>('نرخ '!D12*125000)+(0.75*6700000)</f>
        <v>31900000</v>
      </c>
      <c r="D13" s="174">
        <f>('نرخ '!E12*125000)+(0.75*6700000)</f>
        <v>66025000</v>
      </c>
      <c r="E13" s="174">
        <f>('نرخ '!F12*125000)+(0.75*6700000)</f>
        <v>9650000</v>
      </c>
      <c r="F13" s="174">
        <f>('نرخ '!G12*125000)+(0.75*6700000)</f>
        <v>15775000</v>
      </c>
      <c r="G13" s="174">
        <f>('نرخ '!H12*125000)+(0.75*6700000)</f>
        <v>49025000</v>
      </c>
      <c r="H13" s="174">
        <f>('نرخ '!I12*125000)+(0.75*6700000)</f>
        <v>19900000</v>
      </c>
      <c r="I13" s="174">
        <f>('نرخ '!J12*125000)+(0.75*6700000)</f>
        <v>25275000</v>
      </c>
      <c r="J13" s="174">
        <f>('نرخ '!K12*125000)+(0.75*6700000)</f>
        <v>28025000</v>
      </c>
      <c r="K13" s="174">
        <f>('نرخ '!L12*125000)+(0.75*6700000)</f>
        <v>56900000</v>
      </c>
      <c r="L13" s="174">
        <f>('نرخ '!M12*125000)+(0.75*6700000)</f>
        <v>15775000</v>
      </c>
      <c r="M13" s="174">
        <f>('نرخ '!N12*125000)+(0.75*6700000)</f>
        <v>20025000</v>
      </c>
      <c r="N13" s="174">
        <f>('نرخ '!O12*125000)+(0.75*6700000)</f>
        <v>11650000</v>
      </c>
      <c r="O13" s="174">
        <f>('نرخ '!P12*125000)+(0.75*6700000)</f>
        <v>38150000</v>
      </c>
      <c r="P13" s="174">
        <f>('نرخ '!Q12*125000)+(0.75*6700000)</f>
        <v>33150000</v>
      </c>
      <c r="Q13" s="174">
        <f>('نرخ '!R12*125000)+(0.75*6700000)</f>
        <v>19775000</v>
      </c>
      <c r="R13" s="175"/>
    </row>
    <row r="14" spans="1:18" ht="22.5" x14ac:dyDescent="0.6">
      <c r="A14" s="5" t="s">
        <v>25</v>
      </c>
      <c r="B14" s="5"/>
      <c r="C14" s="5"/>
      <c r="D14" s="5"/>
      <c r="E14" s="5"/>
    </row>
    <row r="15" spans="1:18" ht="22.5" x14ac:dyDescent="0.6">
      <c r="A15" s="5" t="s">
        <v>24</v>
      </c>
      <c r="B15" s="5"/>
      <c r="C15" s="5"/>
      <c r="D15" s="5"/>
      <c r="E15" s="5"/>
    </row>
    <row r="16" spans="1:18" ht="28.5" x14ac:dyDescent="0.25">
      <c r="A16" s="191" t="s">
        <v>54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</row>
    <row r="17" spans="1:18" ht="20.25" x14ac:dyDescent="0.55000000000000004">
      <c r="A17" s="176" t="s">
        <v>22</v>
      </c>
      <c r="B17" s="177" t="s">
        <v>1</v>
      </c>
      <c r="C17" s="177" t="s">
        <v>11</v>
      </c>
      <c r="D17" s="177" t="s">
        <v>12</v>
      </c>
      <c r="E17" s="177" t="s">
        <v>2</v>
      </c>
      <c r="F17" s="177" t="s">
        <v>3</v>
      </c>
      <c r="G17" s="177" t="s">
        <v>16</v>
      </c>
      <c r="H17" s="177" t="s">
        <v>4</v>
      </c>
      <c r="I17" s="177" t="s">
        <v>5</v>
      </c>
      <c r="J17" s="177" t="s">
        <v>6</v>
      </c>
      <c r="K17" s="177" t="s">
        <v>13</v>
      </c>
      <c r="L17" s="177" t="s">
        <v>7</v>
      </c>
      <c r="M17" s="177" t="s">
        <v>8</v>
      </c>
      <c r="N17" s="177" t="s">
        <v>9</v>
      </c>
      <c r="O17" s="177" t="s">
        <v>14</v>
      </c>
      <c r="P17" s="177" t="s">
        <v>15</v>
      </c>
      <c r="Q17" s="171" t="s">
        <v>55</v>
      </c>
      <c r="R17" s="172" t="s">
        <v>36</v>
      </c>
    </row>
    <row r="18" spans="1:18" ht="17.25" x14ac:dyDescent="0.4">
      <c r="A18" s="167" t="s">
        <v>2</v>
      </c>
      <c r="B18" s="178">
        <f>('نرخ '!C2*92000)+(0.75*7000000)</f>
        <v>13346000</v>
      </c>
      <c r="C18" s="178">
        <f>('نرخ '!D2*92000)+(0.75*7000000)</f>
        <v>21810000</v>
      </c>
      <c r="D18" s="178">
        <f>('نرخ '!E2*92000)+(0.75*7000000)</f>
        <v>46834000</v>
      </c>
      <c r="E18" s="178"/>
      <c r="F18" s="178">
        <f>('نرخ '!G2*92000)+(0.75*7000000)</f>
        <v>15922000</v>
      </c>
      <c r="G18" s="178">
        <f>('نرخ '!H2*92000)+(0.75*7000000)</f>
        <v>36254000</v>
      </c>
      <c r="H18" s="178">
        <f>('نرخ '!I2*92000)+(0.75*7000000)</f>
        <v>12978000</v>
      </c>
      <c r="I18" s="178">
        <f>('نرخ '!J2*92000)+(0.75*7000000)</f>
        <v>16842000</v>
      </c>
      <c r="J18" s="178">
        <f>('نرخ '!K2*92000)+(0.75*7000000)</f>
        <v>18958000</v>
      </c>
      <c r="K18" s="178">
        <f>('نرخ '!L2*92000)+(0.75*7000000)</f>
        <v>40210000</v>
      </c>
      <c r="L18" s="178">
        <f>('نرخ '!M2*92000)+(0.75*7000000)</f>
        <v>9942000</v>
      </c>
      <c r="M18" s="178">
        <f>('نرخ '!N2*92000)+(0.75*7000000)</f>
        <v>12978000</v>
      </c>
      <c r="N18" s="178">
        <f>('نرخ '!O2*92000)+(0.75*7000000)</f>
        <v>13622000</v>
      </c>
      <c r="O18" s="178">
        <f>('نرخ '!P2*92000)+(0.75*7000000)</f>
        <v>26410000</v>
      </c>
      <c r="P18" s="178">
        <f>('نرخ '!Q2*92000)+(0.75*7000000)</f>
        <v>22638000</v>
      </c>
      <c r="Q18" s="178">
        <f>('نرخ '!R2*92000)+(0.75*7000000)</f>
        <v>12886000</v>
      </c>
      <c r="R18" s="179">
        <f>('نرخ '!S2*92000)+(0.75*7000000)</f>
        <v>8654000</v>
      </c>
    </row>
    <row r="19" spans="1:18" ht="17.25" x14ac:dyDescent="0.4">
      <c r="A19" s="167" t="s">
        <v>3</v>
      </c>
      <c r="B19" s="178">
        <f>('نرخ '!C3*92000)+(0.75*6300000)</f>
        <v>23217000</v>
      </c>
      <c r="C19" s="178">
        <f>('نرخ '!D3*92000)+(0.75*6300000)</f>
        <v>31681000</v>
      </c>
      <c r="D19" s="178">
        <f>('نرخ '!E3*92000)+(0.75*6300000)</f>
        <v>56705000</v>
      </c>
      <c r="E19" s="178">
        <f>('نرخ '!F3*92000)+(0.75*6300000)</f>
        <v>15397000</v>
      </c>
      <c r="F19" s="178"/>
      <c r="G19" s="178">
        <f>('نرخ '!H3*92000)+(0.75*6300000)</f>
        <v>29933000</v>
      </c>
      <c r="H19" s="178">
        <f>('نرخ '!I3*92000)+(0.75*6300000)</f>
        <v>22849000</v>
      </c>
      <c r="I19" s="178">
        <f>('نرخ '!J3*92000)+(0.75*6300000)</f>
        <v>26713000</v>
      </c>
      <c r="J19" s="178">
        <f>('نرخ '!K3*92000)+(0.75*6300000)</f>
        <v>28829000</v>
      </c>
      <c r="K19" s="178">
        <f>('نرخ '!L3*92000)+(0.75*6300000)</f>
        <v>50081000</v>
      </c>
      <c r="L19" s="178">
        <f>('نرخ '!M3*92000)+(0.75*6300000)</f>
        <v>19905000</v>
      </c>
      <c r="M19" s="178">
        <f>('نرخ '!N3*92000)+(0.75*6300000)</f>
        <v>23033000</v>
      </c>
      <c r="N19" s="178">
        <f>('نرخ '!O3*92000)+(0.75*6300000)</f>
        <v>11441000</v>
      </c>
      <c r="O19" s="178">
        <f>('نرخ '!P3*92000)+(0.75*6300000)</f>
        <v>36189000</v>
      </c>
      <c r="P19" s="178">
        <f>('نرخ '!Q3*92000)+(0.75*6300000)</f>
        <v>23769000</v>
      </c>
      <c r="Q19" s="178">
        <f>('نرخ '!R3*92000)+(0.75*6300000)</f>
        <v>22757000</v>
      </c>
      <c r="R19" s="179">
        <f>('نرخ '!S3*92000)+(0.75*6300000)</f>
        <v>12637000</v>
      </c>
    </row>
    <row r="20" spans="1:18" ht="17.25" x14ac:dyDescent="0.4">
      <c r="A20" s="167" t="s">
        <v>4</v>
      </c>
      <c r="B20" s="178">
        <f>('نرخ '!C4*92000)+(0.75*6300000)</f>
        <v>9969000</v>
      </c>
      <c r="C20" s="178">
        <f>('نرخ '!D4*92000)+(0.75*6300000)</f>
        <v>18433000</v>
      </c>
      <c r="D20" s="178">
        <f>('نرخ '!E4*92000)+(0.75*6300000)</f>
        <v>43549000</v>
      </c>
      <c r="E20" s="178">
        <f>('نرخ '!F4*92000)+(0.75*6300000)</f>
        <v>12453000</v>
      </c>
      <c r="F20" s="178">
        <f>('نرخ '!G4*92000)+(0.75*6300000)</f>
        <v>22941000</v>
      </c>
      <c r="G20" s="178">
        <f>('نرخ '!H4*92000)+(0.75*6300000)</f>
        <v>43181000</v>
      </c>
      <c r="H20" s="178"/>
      <c r="I20" s="178">
        <f>('نرخ '!J4*92000)+(0.75*6300000)</f>
        <v>8773000</v>
      </c>
      <c r="J20" s="178">
        <f>('نرخ '!K4*92000)+(0.75*6300000)</f>
        <v>10889000</v>
      </c>
      <c r="K20" s="178">
        <f>('نرخ '!L4*92000)+(0.75*6300000)</f>
        <v>32141000</v>
      </c>
      <c r="L20" s="178">
        <f>('نرخ '!M4*92000)+(0.75*6300000)</f>
        <v>16777000</v>
      </c>
      <c r="M20" s="178">
        <f>('نرخ '!N4*92000)+(0.75*6300000)</f>
        <v>19813000</v>
      </c>
      <c r="N20" s="178">
        <f>('نرخ '!O4*92000)+(0.75*6300000)</f>
        <v>20641000</v>
      </c>
      <c r="O20" s="178">
        <f>('نرخ '!P4*92000)+(0.75*6300000)</f>
        <v>22941000</v>
      </c>
      <c r="P20" s="178">
        <f>('نرخ '!Q4*92000)+(0.75*6300000)</f>
        <v>29565000</v>
      </c>
      <c r="Q20" s="178">
        <f>('نرخ '!R4*92000)+(0.75*6300000)</f>
        <v>14937000</v>
      </c>
      <c r="R20" s="179">
        <f>('نرخ '!S4*92000)+(0.75*6300000)</f>
        <v>15673000</v>
      </c>
    </row>
    <row r="21" spans="1:18" ht="17.25" x14ac:dyDescent="0.4">
      <c r="A21" s="167" t="s">
        <v>5</v>
      </c>
      <c r="B21" s="178">
        <f>('نرخ '!C5*92000)+(0.75*6300000)</f>
        <v>13833000</v>
      </c>
      <c r="C21" s="178">
        <f>('نرخ '!D5*92000)+(0.75*6300000)</f>
        <v>13189000</v>
      </c>
      <c r="D21" s="178">
        <f>('نرخ '!E5*92000)+(0.75*6300000)</f>
        <v>38305000</v>
      </c>
      <c r="E21" s="178">
        <f>('نرخ '!F5*92000)+(0.75*6300000)</f>
        <v>16317000</v>
      </c>
      <c r="F21" s="178">
        <f>('نرخ '!G5*92000)+(0.75*6300000)</f>
        <v>26713000</v>
      </c>
      <c r="G21" s="178">
        <f>('نرخ '!H5*92000)+(0.75*6300000)</f>
        <v>47137000</v>
      </c>
      <c r="H21" s="178">
        <f>('نرخ '!I5*92000)+(0.75*6300000)</f>
        <v>8773000</v>
      </c>
      <c r="I21" s="178"/>
      <c r="J21" s="178">
        <f>('نرخ '!K5*92000)+(0.75*6300000)</f>
        <v>7209000</v>
      </c>
      <c r="K21" s="178">
        <f>('نرخ '!L5*92000)+(0.75*6300000)</f>
        <v>28461000</v>
      </c>
      <c r="L21" s="178">
        <f>('نرخ '!M5*92000)+(0.75*6300000)</f>
        <v>20733000</v>
      </c>
      <c r="M21" s="178">
        <f>('نرخ '!N5*92000)+(0.75*6300000)</f>
        <v>23769000</v>
      </c>
      <c r="N21" s="178">
        <f>('نرخ '!O5*92000)+(0.75*6300000)</f>
        <v>24505000</v>
      </c>
      <c r="O21" s="178">
        <f>('نرخ '!P5*92000)+(0.75*6300000)</f>
        <v>26897000</v>
      </c>
      <c r="P21" s="178">
        <f>('نرخ '!Q5*92000)+(0.75*6300000)</f>
        <v>33521000</v>
      </c>
      <c r="Q21" s="178">
        <f>('نرخ '!R5*92000)+(0.75*6300000)</f>
        <v>18893000</v>
      </c>
      <c r="R21" s="179">
        <f>('نرخ '!S5*92000)+(0.75*6300000)</f>
        <v>19629000</v>
      </c>
    </row>
    <row r="22" spans="1:18" ht="17.25" x14ac:dyDescent="0.4">
      <c r="A22" s="167" t="s">
        <v>6</v>
      </c>
      <c r="B22" s="178">
        <f>('نرخ '!C6*92000)+(0.75*6300000)</f>
        <v>16133000</v>
      </c>
      <c r="C22" s="178">
        <f>('نرخ '!D6*92000)+(0.75*6300000)</f>
        <v>16317000</v>
      </c>
      <c r="D22" s="178">
        <f>('نرخ '!E6*92000)+(0.75*6300000)</f>
        <v>40237000</v>
      </c>
      <c r="E22" s="178">
        <f>('نرخ '!F6*92000)+(0.75*6300000)</f>
        <v>18433000</v>
      </c>
      <c r="F22" s="178">
        <f>('نرخ '!G6*92000)+(0.75*6300000)</f>
        <v>28829000</v>
      </c>
      <c r="G22" s="178">
        <f>('نرخ '!H6*92000)+(0.75*6300000)</f>
        <v>49437000</v>
      </c>
      <c r="H22" s="178">
        <f>('نرخ '!I6*92000)+(0.75*6300000)</f>
        <v>10889000</v>
      </c>
      <c r="I22" s="178">
        <f>('نرخ '!J6*92000)+(0.75*6300000)</f>
        <v>7209000</v>
      </c>
      <c r="J22" s="178"/>
      <c r="K22" s="178">
        <f>('نرخ '!L6*92000)+(0.75*6300000)</f>
        <v>25977000</v>
      </c>
      <c r="L22" s="178">
        <f>('نرخ '!M6*92000)+(0.75*6300000)</f>
        <v>22941000</v>
      </c>
      <c r="M22" s="178">
        <f>('نرخ '!N6*92000)+(0.75*6300000)</f>
        <v>26069000</v>
      </c>
      <c r="N22" s="178">
        <f>('نرخ '!O6*92000)+(0.75*6300000)</f>
        <v>26805000</v>
      </c>
      <c r="O22" s="178">
        <f>('نرخ '!P6*92000)+(0.75*6300000)</f>
        <v>29197000</v>
      </c>
      <c r="P22" s="178">
        <f>('نرخ '!Q6*92000)+(0.75*6300000)</f>
        <v>35729000</v>
      </c>
      <c r="Q22" s="178">
        <f>('نرخ '!R6*92000)+(0.75*6300000)</f>
        <v>21101000</v>
      </c>
      <c r="R22" s="179">
        <f>('نرخ '!S6*92000)+(0.75*6300000)</f>
        <v>21653000</v>
      </c>
    </row>
    <row r="23" spans="1:18" ht="17.25" x14ac:dyDescent="0.4">
      <c r="A23" s="167" t="s">
        <v>7</v>
      </c>
      <c r="B23" s="178">
        <f>('نرخ '!C7*92000)+(0.75*6300000)</f>
        <v>17145000</v>
      </c>
      <c r="C23" s="178">
        <f>('نرخ '!D7*92000)+(0.75*6300000)</f>
        <v>25517000</v>
      </c>
      <c r="D23" s="178">
        <f>('نرخ '!E7*92000)+(0.75*6300000)</f>
        <v>50633000</v>
      </c>
      <c r="E23" s="178">
        <f>('نرخ '!F7*92000)+(0.75*6300000)</f>
        <v>9417000</v>
      </c>
      <c r="F23" s="178">
        <f>('نرخ '!G7*92000)+(0.75*6300000)</f>
        <v>19905000</v>
      </c>
      <c r="G23" s="178">
        <f>('نرخ '!H7*92000)+(0.75*6300000)</f>
        <v>40145000</v>
      </c>
      <c r="H23" s="178">
        <f>('نرخ '!I7*92000)+(0.75*6300000)</f>
        <v>16777000</v>
      </c>
      <c r="I23" s="178">
        <f>('نرخ '!J7*92000)+(0.75*6300000)</f>
        <v>20733000</v>
      </c>
      <c r="J23" s="178">
        <f>('نرخ '!K7*92000)+(0.75*6300000)</f>
        <v>22941000</v>
      </c>
      <c r="K23" s="178">
        <f>('نرخ '!L7*92000)+(0.75*6300000)</f>
        <v>44009000</v>
      </c>
      <c r="L23" s="178"/>
      <c r="M23" s="178">
        <f>('نرخ '!N7*92000)+(0.75*6300000)</f>
        <v>8497000</v>
      </c>
      <c r="N23" s="178">
        <f>('نرخ '!O7*92000)+(0.75*6300000)</f>
        <v>17513000</v>
      </c>
      <c r="O23" s="178">
        <f>('نرخ '!P7*92000)+(0.75*6300000)</f>
        <v>24137000</v>
      </c>
      <c r="P23" s="178">
        <f>('نرخ '!Q7*92000)+(0.75*6300000)</f>
        <v>18249000</v>
      </c>
      <c r="Q23" s="178">
        <f>('نرخ '!R7*92000)+(0.75*6300000)</f>
        <v>16685000</v>
      </c>
      <c r="R23" s="179">
        <f>('نرخ '!S7*92000)+(0.75*6300000)</f>
        <v>12637000</v>
      </c>
    </row>
    <row r="24" spans="1:18" ht="17.25" x14ac:dyDescent="0.4">
      <c r="A24" s="167" t="s">
        <v>8</v>
      </c>
      <c r="B24" s="178">
        <f>('نرخ '!C8*92000)+(0.75*6300000)</f>
        <v>13925000</v>
      </c>
      <c r="C24" s="178">
        <f>('نرخ '!D8*92000)+(0.75*6300000)</f>
        <v>24045000</v>
      </c>
      <c r="D24" s="178">
        <f>('نرخ '!E8*92000)+(0.75*6300000)</f>
        <v>49161000</v>
      </c>
      <c r="E24" s="178">
        <f>('نرخ '!F8*92000)+(0.75*6300000)</f>
        <v>12453000</v>
      </c>
      <c r="F24" s="178">
        <f>('نرخ '!G8*92000)+(0.75*6300000)</f>
        <v>23033000</v>
      </c>
      <c r="G24" s="178">
        <f>('نرخ '!H8*92000)+(0.75*6300000)</f>
        <v>43181000</v>
      </c>
      <c r="H24" s="178">
        <f>('نرخ '!I8*92000)+(0.75*6300000)</f>
        <v>19813000</v>
      </c>
      <c r="I24" s="178">
        <f>('نرخ '!J8*92000)+(0.75*6300000)</f>
        <v>23769000</v>
      </c>
      <c r="J24" s="178">
        <f>('نرخ '!K8*92000)+(0.75*6300000)</f>
        <v>26069000</v>
      </c>
      <c r="K24" s="178">
        <f>('نرخ '!L8*92000)+(0.75*6300000)</f>
        <v>47045000</v>
      </c>
      <c r="L24" s="178">
        <f>('نرخ '!M8*92000)+(0.75*6300000)</f>
        <v>8497000</v>
      </c>
      <c r="M24" s="178"/>
      <c r="N24" s="178">
        <f>('نرخ '!O8*92000)+(0.75*6300000)</f>
        <v>20549000</v>
      </c>
      <c r="O24" s="178">
        <f>('نرخ '!P8*92000)+(0.75*6300000)</f>
        <v>22113000</v>
      </c>
      <c r="P24" s="178">
        <f>('نرخ '!Q8*92000)+(0.75*6300000)</f>
        <v>14477000</v>
      </c>
      <c r="Q24" s="178">
        <f>('نرخ '!R8*92000)+(0.75*6300000)</f>
        <v>19721000</v>
      </c>
      <c r="R24" s="179">
        <f>('نرخ '!S8*92000)+(0.75*6300000)</f>
        <v>15765000</v>
      </c>
    </row>
    <row r="25" spans="1:18" ht="17.25" x14ac:dyDescent="0.4">
      <c r="A25" s="167" t="s">
        <v>9</v>
      </c>
      <c r="B25" s="178">
        <f>('نرخ '!C9*92000)+(0.75*6300000)</f>
        <v>20917000</v>
      </c>
      <c r="C25" s="178">
        <f>('نرخ '!D9*92000)+(0.75*6300000)</f>
        <v>29381000</v>
      </c>
      <c r="D25" s="178">
        <f>('نرخ '!E9*92000)+(0.75*6300000)</f>
        <v>54497000</v>
      </c>
      <c r="E25" s="178">
        <f>('نرخ '!F9*92000)+(0.75*6300000)</f>
        <v>13097000</v>
      </c>
      <c r="F25" s="178">
        <f>('نرخ '!G9*92000)+(0.75*6300000)</f>
        <v>11441000</v>
      </c>
      <c r="G25" s="178">
        <f>('نرخ '!H9*92000)+(0.75*6300000)</f>
        <v>36557000</v>
      </c>
      <c r="H25" s="178">
        <f>('نرخ '!I9*92000)+(0.75*6300000)</f>
        <v>20641000</v>
      </c>
      <c r="I25" s="178">
        <f>('نرخ '!J9*92000)+(0.75*6300000)</f>
        <v>24505000</v>
      </c>
      <c r="J25" s="178">
        <f>('نرخ '!K9*92000)+(0.75*6300000)</f>
        <v>26805000</v>
      </c>
      <c r="K25" s="178">
        <f>('نرخ '!L9*92000)+(0.75*6300000)</f>
        <v>47873000</v>
      </c>
      <c r="L25" s="178">
        <f>('نرخ '!M9*92000)+(0.75*6300000)</f>
        <v>17513000</v>
      </c>
      <c r="M25" s="178">
        <f>('نرخ '!N9*92000)+(0.75*6300000)</f>
        <v>20549000</v>
      </c>
      <c r="N25" s="178"/>
      <c r="O25" s="178">
        <f>('نرخ '!P9*92000)+(0.75*6300000)</f>
        <v>33981000</v>
      </c>
      <c r="P25" s="178">
        <f>('نرخ '!Q9*92000)+(0.75*6300000)</f>
        <v>20733000</v>
      </c>
      <c r="Q25" s="178">
        <f>('نرخ '!R9*92000)+(0.75*6300000)</f>
        <v>20457000</v>
      </c>
      <c r="R25" s="179">
        <f>('نرخ '!S9*92000)+(0.75*6300000)</f>
        <v>9601000</v>
      </c>
    </row>
    <row r="26" spans="1:18" ht="17.25" x14ac:dyDescent="0.4">
      <c r="A26" s="167" t="s">
        <v>10</v>
      </c>
      <c r="B26" s="178">
        <f>('نرخ '!C10*92000)+(0.75*6300000)</f>
        <v>16961000</v>
      </c>
      <c r="C26" s="178">
        <f>('نرخ '!D10*92000)+(0.75*6300000)</f>
        <v>25425000</v>
      </c>
      <c r="D26" s="178">
        <f>('نرخ '!E10*92000)+(0.75*6300000)</f>
        <v>50541000</v>
      </c>
      <c r="E26" s="178">
        <f>('نرخ '!F10*92000)+(0.75*6300000)</f>
        <v>12361000</v>
      </c>
      <c r="F26" s="178">
        <f>('نرخ '!G10*92000)+(0.75*6300000)</f>
        <v>22757000</v>
      </c>
      <c r="G26" s="178">
        <f>('نرخ '!H10*92000)+(0.75*6300000)</f>
        <v>43089000</v>
      </c>
      <c r="H26" s="178">
        <f>('نرخ '!I10*92000)+(0.75*6300000)</f>
        <v>14937000</v>
      </c>
      <c r="I26" s="178">
        <f>('نرخ '!J10*92000)+(0.75*6300000)</f>
        <v>18893000</v>
      </c>
      <c r="J26" s="178">
        <f>('نرخ '!K10*92000)+(0.75*6300000)</f>
        <v>21101000</v>
      </c>
      <c r="K26" s="178">
        <f>('نرخ '!L10*92000)+(0.75*6300000)</f>
        <v>42169000</v>
      </c>
      <c r="L26" s="178">
        <f>('نرخ '!M10*92000)+(0.75*6300000)</f>
        <v>16685000</v>
      </c>
      <c r="M26" s="178">
        <f>('نرخ '!N10*92000)+(0.75*6300000)</f>
        <v>19721000</v>
      </c>
      <c r="N26" s="178">
        <f>('نرخ '!O10*92000)+(0.75*6300000)</f>
        <v>20457000</v>
      </c>
      <c r="O26" s="178">
        <f>('نرخ '!P10*92000)+(0.75*6300000)</f>
        <v>30025000</v>
      </c>
      <c r="P26" s="178">
        <f>('نرخ '!Q10*92000)+(0.75*6300000)</f>
        <v>29473000</v>
      </c>
      <c r="Q26" s="178"/>
      <c r="R26" s="179">
        <f>('نرخ '!S10*92000)+(0.75*6300000)</f>
        <v>15581000</v>
      </c>
    </row>
    <row r="27" spans="1:18" ht="17.25" x14ac:dyDescent="0.4">
      <c r="A27" s="167" t="s">
        <v>1</v>
      </c>
      <c r="B27" s="178"/>
      <c r="C27" s="178">
        <f>('نرخ '!D11*92000)+(0.75*6300000)</f>
        <v>15489000</v>
      </c>
      <c r="D27" s="178">
        <f>('نرخ '!E11*92000)+(0.75*6300000)</f>
        <v>40513000</v>
      </c>
      <c r="E27" s="178">
        <f>('نرخ '!F11*92000)+(0.75*6300000)</f>
        <v>12821000</v>
      </c>
      <c r="F27" s="178">
        <f>('نرخ '!G11*92000)+(0.75*6300000)</f>
        <v>23217000</v>
      </c>
      <c r="G27" s="178">
        <f>('نرخ '!H11*92000)+(0.75*6300000)</f>
        <v>43733000</v>
      </c>
      <c r="H27" s="178">
        <f>('نرخ '!I11*92000)+(0.75*6300000)</f>
        <v>9969000</v>
      </c>
      <c r="I27" s="178">
        <f>('نرخ '!J11*92000)+(0.75*6300000)</f>
        <v>13833000</v>
      </c>
      <c r="J27" s="178">
        <f>('نرخ '!K11*92000)+(0.75*6300000)</f>
        <v>16133000</v>
      </c>
      <c r="K27" s="178">
        <f>('نرخ '!L11*92000)+(0.75*6300000)</f>
        <v>37569000</v>
      </c>
      <c r="L27" s="178">
        <f>('نرخ '!M11*92000)+(0.75*6300000)</f>
        <v>17145000</v>
      </c>
      <c r="M27" s="178">
        <f>('نرخ '!N11*92000)+(0.75*6300000)</f>
        <v>13925000</v>
      </c>
      <c r="N27" s="178">
        <f>('نرخ '!O11*92000)+(0.75*6300000)</f>
        <v>20917000</v>
      </c>
      <c r="O27" s="178">
        <f>('نرخ '!P11*92000)+(0.75*6300000)</f>
        <v>17605000</v>
      </c>
      <c r="P27" s="178">
        <f>('نرخ '!Q11*92000)+(0.75*6300000)</f>
        <v>23585000</v>
      </c>
      <c r="Q27" s="178">
        <f>('نرخ '!R11*92000)+(0.75*6300000)</f>
        <v>16961000</v>
      </c>
      <c r="R27" s="179">
        <f>('نرخ '!S11*92000)+(0.75*6300000)</f>
        <v>16041000</v>
      </c>
    </row>
    <row r="28" spans="1:18" ht="17.25" x14ac:dyDescent="0.4">
      <c r="A28" s="173" t="s">
        <v>26</v>
      </c>
      <c r="B28" s="180">
        <f>('نرخ '!C12*92000)+(0.75*6300000)</f>
        <v>16041000</v>
      </c>
      <c r="C28" s="180">
        <f>('نرخ '!D12*92000)+(0.75*6300000)</f>
        <v>24505000</v>
      </c>
      <c r="D28" s="180">
        <f>('نرخ '!E12*92000)+(0.75*6300000)</f>
        <v>49621000</v>
      </c>
      <c r="E28" s="180">
        <f>('نرخ '!F12*92000)+(0.75*6300000)</f>
        <v>8129000</v>
      </c>
      <c r="F28" s="180">
        <f>('نرخ '!G12*92000)+(0.75*6300000)</f>
        <v>12637000</v>
      </c>
      <c r="G28" s="180">
        <f>('نرخ '!H12*92000)+(0.75*6300000)</f>
        <v>37109000</v>
      </c>
      <c r="H28" s="180">
        <f>('نرخ '!I12*92000)+(0.75*6300000)</f>
        <v>15673000</v>
      </c>
      <c r="I28" s="180">
        <f>('نرخ '!J12*92000)+(0.75*6300000)</f>
        <v>19629000</v>
      </c>
      <c r="J28" s="180">
        <f>('نرخ '!K12*92000)+(0.75*6300000)</f>
        <v>21653000</v>
      </c>
      <c r="K28" s="180">
        <f>('نرخ '!L12*92000)+(0.75*6300000)</f>
        <v>42905000</v>
      </c>
      <c r="L28" s="180">
        <f>('نرخ '!M12*92000)+(0.75*6300000)</f>
        <v>12637000</v>
      </c>
      <c r="M28" s="180">
        <f>('نرخ '!N12*92000)+(0.75*6300000)</f>
        <v>15765000</v>
      </c>
      <c r="N28" s="180">
        <f>('نرخ '!O12*92000)+(0.75*6300000)</f>
        <v>9601000</v>
      </c>
      <c r="O28" s="180">
        <f>('نرخ '!P12*92000)+(0.75*6300000)</f>
        <v>29105000</v>
      </c>
      <c r="P28" s="180">
        <f>('نرخ '!Q12*92000)+(0.75*6300000)</f>
        <v>25425000</v>
      </c>
      <c r="Q28" s="180">
        <f>('نرخ '!R12*92000)+(0.75*6300000)</f>
        <v>15581000</v>
      </c>
      <c r="R28" s="181"/>
    </row>
    <row r="29" spans="1:18" ht="22.5" x14ac:dyDescent="0.6">
      <c r="A29" s="5" t="s">
        <v>25</v>
      </c>
      <c r="B29" s="5"/>
      <c r="C29" s="5"/>
      <c r="D29" s="5"/>
      <c r="E29" s="5"/>
    </row>
    <row r="30" spans="1:18" ht="22.5" x14ac:dyDescent="0.6">
      <c r="A30" s="5" t="s">
        <v>24</v>
      </c>
      <c r="B30" s="5"/>
      <c r="C30" s="5"/>
      <c r="D30" s="5"/>
      <c r="E30" s="5"/>
    </row>
    <row r="32" spans="1:18" x14ac:dyDescent="0.25">
      <c r="A32" s="252"/>
      <c r="B32" s="252"/>
      <c r="C32" s="252"/>
      <c r="D32" s="252"/>
      <c r="E32" s="252"/>
      <c r="F32" s="252"/>
      <c r="G32" s="252"/>
      <c r="H32" s="252"/>
      <c r="I32" s="252"/>
      <c r="J32" s="252"/>
    </row>
  </sheetData>
  <mergeCells count="3">
    <mergeCell ref="A32:J32"/>
    <mergeCell ref="A1:K1"/>
    <mergeCell ref="A16:K16"/>
  </mergeCells>
  <pageMargins left="0.51181102362204722" right="0.51181102362204722" top="0.74803149606299213" bottom="0.74803149606299213" header="0.31496062992125984" footer="0.31496062992125984"/>
  <pageSetup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محاسبه دولتی</vt:lpstr>
      <vt:lpstr>نرخ </vt:lpstr>
      <vt:lpstr>محاسبه غیردولتی</vt:lpstr>
      <vt:lpstr>محاسبه خصوصی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beiranvand</dc:creator>
  <cp:lastModifiedBy>Man</cp:lastModifiedBy>
  <cp:lastPrinted>2018-12-15T07:40:49Z</cp:lastPrinted>
  <dcterms:created xsi:type="dcterms:W3CDTF">2015-09-29T05:32:39Z</dcterms:created>
  <dcterms:modified xsi:type="dcterms:W3CDTF">2024-06-01T04:45:51Z</dcterms:modified>
</cp:coreProperties>
</file>